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x4p Svencionys 2019\4x4Svencionys 2019 rezultatai\"/>
    </mc:Choice>
  </mc:AlternateContent>
  <bookViews>
    <workbookView xWindow="0" yWindow="0" windowWidth="15360" windowHeight="7665"/>
  </bookViews>
  <sheets>
    <sheet name="OR1" sheetId="1" r:id="rId1"/>
    <sheet name="OR2" sheetId="2" r:id="rId2"/>
    <sheet name="Suvestine" sheetId="3" r:id="rId3"/>
  </sheets>
  <calcPr calcId="162913"/>
  <fileRecoveryPr repairLoad="1"/>
</workbook>
</file>

<file path=xl/calcChain.xml><?xml version="1.0" encoding="utf-8"?>
<calcChain xmlns="http://schemas.openxmlformats.org/spreadsheetml/2006/main">
  <c r="I22" i="3" l="1"/>
  <c r="H15" i="3"/>
  <c r="G9" i="3"/>
  <c r="M20" i="2"/>
  <c r="J20" i="2"/>
  <c r="G20" i="2"/>
  <c r="H20" i="2" s="1"/>
  <c r="O19" i="2"/>
  <c r="H12" i="3" s="1"/>
  <c r="J19" i="2"/>
  <c r="H19" i="2"/>
  <c r="M19" i="2" s="1"/>
  <c r="G19" i="2"/>
  <c r="O18" i="2"/>
  <c r="H10" i="3" s="1"/>
  <c r="J18" i="2"/>
  <c r="H18" i="2"/>
  <c r="M18" i="2" s="1"/>
  <c r="G18" i="2"/>
  <c r="O17" i="2"/>
  <c r="H18" i="3" s="1"/>
  <c r="J17" i="2"/>
  <c r="G17" i="2"/>
  <c r="H17" i="2" s="1"/>
  <c r="M17" i="2" s="1"/>
  <c r="O16" i="2"/>
  <c r="H11" i="3" s="1"/>
  <c r="J16" i="2"/>
  <c r="G16" i="2"/>
  <c r="H16" i="2" s="1"/>
  <c r="M16" i="2" s="1"/>
  <c r="O15" i="2"/>
  <c r="H17" i="3" s="1"/>
  <c r="J15" i="2"/>
  <c r="H15" i="2"/>
  <c r="M15" i="2" s="1"/>
  <c r="G15" i="2"/>
  <c r="O14" i="2"/>
  <c r="H13" i="3" s="1"/>
  <c r="J14" i="2"/>
  <c r="H14" i="2"/>
  <c r="M14" i="2" s="1"/>
  <c r="G14" i="2"/>
  <c r="O13" i="2"/>
  <c r="H19" i="3" s="1"/>
  <c r="J13" i="2"/>
  <c r="G13" i="2"/>
  <c r="H13" i="2" s="1"/>
  <c r="M13" i="2" s="1"/>
  <c r="O12" i="2"/>
  <c r="H20" i="3" s="1"/>
  <c r="J12" i="2"/>
  <c r="G12" i="2"/>
  <c r="H12" i="2" s="1"/>
  <c r="M12" i="2" s="1"/>
  <c r="O11" i="2"/>
  <c r="H14" i="3" s="1"/>
  <c r="J11" i="2"/>
  <c r="H11" i="2"/>
  <c r="M11" i="2" s="1"/>
  <c r="G11" i="2"/>
  <c r="O10" i="2"/>
  <c r="H9" i="3" s="1"/>
  <c r="J10" i="2"/>
  <c r="H10" i="2"/>
  <c r="M10" i="2" s="1"/>
  <c r="G10" i="2"/>
  <c r="O9" i="2"/>
  <c r="H16" i="3" s="1"/>
  <c r="J9" i="2"/>
  <c r="G9" i="2"/>
  <c r="H9" i="2" s="1"/>
  <c r="M9" i="2" s="1"/>
  <c r="H8" i="2"/>
  <c r="O20" i="1"/>
  <c r="G14" i="3" s="1"/>
  <c r="J20" i="1"/>
  <c r="H20" i="1"/>
  <c r="M20" i="1" s="1"/>
  <c r="G20" i="1"/>
  <c r="O19" i="1"/>
  <c r="G18" i="3" s="1"/>
  <c r="J19" i="1"/>
  <c r="G19" i="1"/>
  <c r="H19" i="1" s="1"/>
  <c r="M19" i="1" s="1"/>
  <c r="O18" i="1"/>
  <c r="G11" i="3" s="1"/>
  <c r="J18" i="1"/>
  <c r="G18" i="1"/>
  <c r="H18" i="1" s="1"/>
  <c r="M18" i="1" s="1"/>
  <c r="O17" i="1"/>
  <c r="G10" i="3" s="1"/>
  <c r="J17" i="1"/>
  <c r="H17" i="1"/>
  <c r="M17" i="1" s="1"/>
  <c r="G17" i="1"/>
  <c r="O16" i="1"/>
  <c r="G16" i="3" s="1"/>
  <c r="J16" i="1"/>
  <c r="H16" i="1"/>
  <c r="M16" i="1" s="1"/>
  <c r="G16" i="1"/>
  <c r="O15" i="1"/>
  <c r="G13" i="3" s="1"/>
  <c r="J15" i="1"/>
  <c r="G15" i="1"/>
  <c r="H15" i="1" s="1"/>
  <c r="M15" i="1" s="1"/>
  <c r="O14" i="1"/>
  <c r="G12" i="3" s="1"/>
  <c r="J14" i="1"/>
  <c r="G14" i="1"/>
  <c r="H14" i="1" s="1"/>
  <c r="M14" i="1" s="1"/>
  <c r="O13" i="1"/>
  <c r="G15" i="3" s="1"/>
  <c r="J13" i="1"/>
  <c r="H13" i="1"/>
  <c r="M13" i="1" s="1"/>
  <c r="G13" i="1"/>
  <c r="O12" i="1"/>
  <c r="J12" i="1"/>
  <c r="H12" i="1"/>
  <c r="M12" i="1" s="1"/>
  <c r="G12" i="1"/>
  <c r="O11" i="1"/>
  <c r="G17" i="3" s="1"/>
  <c r="J11" i="1"/>
  <c r="G11" i="1"/>
  <c r="H11" i="1" s="1"/>
  <c r="M11" i="1" s="1"/>
  <c r="O10" i="1"/>
  <c r="G20" i="3" s="1"/>
  <c r="J10" i="1"/>
  <c r="G10" i="1"/>
  <c r="H10" i="1" s="1"/>
  <c r="M10" i="1" s="1"/>
  <c r="O9" i="1"/>
  <c r="G19" i="3" s="1"/>
  <c r="J9" i="1"/>
  <c r="H9" i="1"/>
  <c r="M9" i="1" s="1"/>
  <c r="G9" i="1"/>
  <c r="H8" i="1"/>
  <c r="J19" i="3" l="1"/>
  <c r="I19" i="3"/>
  <c r="J10" i="3"/>
  <c r="I10" i="3"/>
  <c r="I12" i="3"/>
  <c r="J12" i="3"/>
  <c r="J16" i="3"/>
  <c r="I16" i="3"/>
  <c r="J17" i="3"/>
  <c r="I17" i="3"/>
  <c r="I15" i="3"/>
  <c r="J15" i="3"/>
  <c r="I18" i="3"/>
  <c r="J18" i="3"/>
  <c r="J14" i="3"/>
  <c r="I14" i="3"/>
  <c r="J13" i="3"/>
  <c r="I13" i="3"/>
  <c r="J20" i="3"/>
  <c r="I20" i="3"/>
  <c r="J11" i="3"/>
  <c r="I11" i="3"/>
  <c r="J9" i="3"/>
  <c r="I9" i="3"/>
</calcChain>
</file>

<file path=xl/sharedStrings.xml><?xml version="1.0" encoding="utf-8"?>
<sst xmlns="http://schemas.openxmlformats.org/spreadsheetml/2006/main" count="235" uniqueCount="75">
  <si>
    <t>Laiko limitas</t>
  </si>
  <si>
    <t>Koeficientas</t>
  </si>
  <si>
    <t>TOURISM / Suvestinė</t>
  </si>
  <si>
    <t>Borto Nr.</t>
  </si>
  <si>
    <t>Komanda</t>
  </si>
  <si>
    <t>I Vairuotojas</t>
  </si>
  <si>
    <t>II Vairuotojas</t>
  </si>
  <si>
    <t>III Vairuotojas</t>
  </si>
  <si>
    <t>OR1</t>
  </si>
  <si>
    <t>OR2</t>
  </si>
  <si>
    <t>Taškų suma</t>
  </si>
  <si>
    <t>Vairuotojas</t>
  </si>
  <si>
    <t>NS ruožai</t>
  </si>
  <si>
    <t>Vieta</t>
  </si>
  <si>
    <t>Startas</t>
  </si>
  <si>
    <t>Finišas</t>
  </si>
  <si>
    <t>Laikas</t>
  </si>
  <si>
    <t>301</t>
  </si>
  <si>
    <t>Darius Kasakaitis</t>
  </si>
  <si>
    <t>Neįskaityta taškų</t>
  </si>
  <si>
    <t>Baudos už neįskaitytus taškus</t>
  </si>
  <si>
    <t>Kęstutis Juškevičius</t>
  </si>
  <si>
    <t>Bauda už greičio viršijimą</t>
  </si>
  <si>
    <t>Kompensacija už pagalbą kitam ekipažui</t>
  </si>
  <si>
    <t>Mantas Kasakaitis</t>
  </si>
  <si>
    <t>Bendras laikas</t>
  </si>
  <si>
    <t>Taškai už OR</t>
  </si>
  <si>
    <t>Bauda už tašką</t>
  </si>
  <si>
    <t>Minimalus laikas</t>
  </si>
  <si>
    <t>p</t>
  </si>
  <si>
    <t>309</t>
  </si>
  <si>
    <t>313</t>
  </si>
  <si>
    <t>Darius Grinys</t>
  </si>
  <si>
    <t>Jonas Venclovas</t>
  </si>
  <si>
    <t>Mindaugas Jankus</t>
  </si>
  <si>
    <t>Vytautas Venclovas</t>
  </si>
  <si>
    <t>302</t>
  </si>
  <si>
    <t>Darius Vagonis</t>
  </si>
  <si>
    <t>Tomas Dabkus</t>
  </si>
  <si>
    <t>304</t>
  </si>
  <si>
    <t>Aiva Mezenaitė</t>
  </si>
  <si>
    <t>Ovidijus Ercius</t>
  </si>
  <si>
    <t>320</t>
  </si>
  <si>
    <t>Antanas Stepulaitis</t>
  </si>
  <si>
    <t>Vytautas Kružikas</t>
  </si>
  <si>
    <t>305</t>
  </si>
  <si>
    <t>Nerijus Levickas</t>
  </si>
  <si>
    <t>Giedrius Kavaliauskas</t>
  </si>
  <si>
    <t>307</t>
  </si>
  <si>
    <t>Vytautas Gedminas</t>
  </si>
  <si>
    <t>311</t>
  </si>
  <si>
    <t>Darius Gedminas</t>
  </si>
  <si>
    <t>Artūras Račkauskas</t>
  </si>
  <si>
    <t>Mantas Masaitis</t>
  </si>
  <si>
    <t>306</t>
  </si>
  <si>
    <t>Rimvydas Dilys</t>
  </si>
  <si>
    <t>Rimantas Dilys</t>
  </si>
  <si>
    <t>308</t>
  </si>
  <si>
    <t>Valdas Bujanauskas</t>
  </si>
  <si>
    <t>Audrius Bujanauskas</t>
  </si>
  <si>
    <t>314</t>
  </si>
  <si>
    <t>Paulius Sviklas</t>
  </si>
  <si>
    <t>Lukas Balandis</t>
  </si>
  <si>
    <t>Arūnas Jovaiša</t>
  </si>
  <si>
    <t>NS</t>
  </si>
  <si>
    <t>patikrinta</t>
  </si>
  <si>
    <t>tt</t>
  </si>
  <si>
    <t>trūksta tracko</t>
  </si>
  <si>
    <t>n</t>
  </si>
  <si>
    <t>nėra GPX</t>
  </si>
  <si>
    <t>Klasė "Tourism"</t>
  </si>
  <si>
    <t>OR2 / koeficientas 0,7</t>
  </si>
  <si>
    <t>OR1 / koeficientas 1,0</t>
  </si>
  <si>
    <t>2019 m. Lietuvos bekelės lenktynių čempionato, taurės ir serijos I-asis etapas "4x4 perimetras". Švenčionys</t>
  </si>
  <si>
    <t>2019 m. Lietuvos bekelės lenktynių (rally raid) čempionato, taurės ir serijos I-asis etapas "4x4 perimetras". Švenčionys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</si>
</sst>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&quot;:&quot;mm&quot;:&quot;ss"/>
    <numFmt numFmtId="165" formatCode="m/d/yyyy\ h:mm:ss"/>
  </numFmts>
  <fonts count="9">
    <font>
      <sz val="10"/>
      <color rgb="FF000000"/>
      <name val="Arial"/>
    </font>
    <font>
      <sz val="10"/>
      <name val="Open Sans"/>
    </font>
    <font>
      <sz val="10"/>
      <color rgb="FFD9D9D9"/>
      <name val="Open Sans"/>
    </font>
    <font>
      <b/>
      <sz val="10"/>
      <name val="Open Sans"/>
    </font>
    <font>
      <sz val="10"/>
      <color rgb="FFFFFFFF"/>
      <name val="Open Sans"/>
    </font>
    <font>
      <sz val="10"/>
      <name val="Open Sans"/>
    </font>
    <font>
      <sz val="10"/>
      <color rgb="FF000000"/>
      <name val="Open Sans"/>
    </font>
    <font>
      <sz val="10"/>
      <color theme="1"/>
      <name val="Open Sans"/>
    </font>
    <font>
      <sz val="10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CC00"/>
        <bgColor rgb="FFFFCC0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6" fontId="2" fillId="0" borderId="0" xfId="0" applyNumberFormat="1" applyFont="1" applyAlignment="1">
      <alignment horizontal="center" vertical="center"/>
    </xf>
    <xf numFmtId="46" fontId="1" fillId="5" borderId="1" xfId="0" applyNumberFormat="1" applyFont="1" applyFill="1" applyBorder="1" applyAlignment="1">
      <alignment horizontal="center" vertical="center"/>
    </xf>
    <xf numFmtId="46" fontId="1" fillId="0" borderId="0" xfId="0" applyNumberFormat="1" applyFont="1" applyAlignment="1"/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64" fontId="1" fillId="5" borderId="0" xfId="0" applyNumberFormat="1" applyFont="1" applyFill="1" applyAlignment="1">
      <alignment horizontal="center" vertical="center"/>
    </xf>
    <xf numFmtId="46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6" fontId="1" fillId="5" borderId="0" xfId="0" applyNumberFormat="1" applyFont="1" applyFill="1" applyAlignment="1">
      <alignment horizontal="center" vertical="center"/>
    </xf>
    <xf numFmtId="0" fontId="1" fillId="0" borderId="0" xfId="0" applyFont="1" applyAlignment="1"/>
    <xf numFmtId="21" fontId="1" fillId="0" borderId="0" xfId="0" applyNumberFormat="1" applyFont="1" applyAlignment="1"/>
    <xf numFmtId="49" fontId="5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165" fontId="1" fillId="0" borderId="0" xfId="0" applyNumberFormat="1" applyFont="1" applyBorder="1"/>
    <xf numFmtId="0" fontId="0" fillId="0" borderId="0" xfId="0" applyFont="1" applyBorder="1" applyAlignment="1"/>
    <xf numFmtId="0" fontId="0" fillId="0" borderId="10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8" fillId="0" borderId="0" xfId="0" applyFont="1" applyAlignmen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581025</xdr:colOff>
      <xdr:row>0</xdr:row>
      <xdr:rowOff>47625</xdr:rowOff>
    </xdr:from>
    <xdr:ext cx="1457325" cy="103822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4850" y="47625"/>
          <a:ext cx="1457325" cy="10382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466725</xdr:colOff>
      <xdr:row>0</xdr:row>
      <xdr:rowOff>76200</xdr:rowOff>
    </xdr:from>
    <xdr:ext cx="1457325" cy="103822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9975" y="76200"/>
          <a:ext cx="1457325" cy="10382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0</xdr:rowOff>
    </xdr:from>
    <xdr:ext cx="1457325" cy="103822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71725" y="0"/>
          <a:ext cx="1457325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AF1000"/>
  <sheetViews>
    <sheetView tabSelected="1" topLeftCell="C1" workbookViewId="0">
      <selection activeCell="C5" sqref="C5:O5"/>
    </sheetView>
  </sheetViews>
  <sheetFormatPr defaultColWidth="14.42578125" defaultRowHeight="15.75" customHeight="1"/>
  <cols>
    <col min="1" max="1" width="3.85546875" hidden="1" customWidth="1"/>
    <col min="2" max="2" width="9.42578125" hidden="1" customWidth="1"/>
    <col min="3" max="4" width="23.5703125" customWidth="1"/>
    <col min="5" max="5" width="11.85546875" customWidth="1"/>
    <col min="6" max="6" width="12.5703125" customWidth="1"/>
    <col min="7" max="7" width="12" customWidth="1"/>
    <col min="8" max="8" width="12" hidden="1" customWidth="1"/>
    <col min="9" max="9" width="10.85546875" bestFit="1" customWidth="1"/>
    <col min="12" max="12" width="14.42578125" hidden="1"/>
    <col min="13" max="13" width="15.42578125" customWidth="1"/>
    <col min="14" max="14" width="5.7109375" bestFit="1" customWidth="1"/>
    <col min="15" max="15" width="12.85546875" bestFit="1" customWidth="1"/>
    <col min="16" max="16" width="14.42578125" hidden="1"/>
    <col min="17" max="18" width="0" hidden="1" customWidth="1"/>
  </cols>
  <sheetData>
    <row r="1" spans="1:32" ht="84.75" customHeight="1">
      <c r="A1" s="1"/>
      <c r="B1" s="35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.75" hidden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 t="s">
        <v>0</v>
      </c>
      <c r="R2" s="4">
        <v>0.27083333333333331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2.75">
      <c r="A3" s="1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2"/>
      <c r="Q3" s="5" t="s">
        <v>1</v>
      </c>
      <c r="R3" s="5">
        <v>1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2.75">
      <c r="A4" s="1"/>
      <c r="B4" s="37" t="s">
        <v>74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2.75">
      <c r="A5" s="13"/>
      <c r="B5" s="6"/>
      <c r="C5" s="60" t="s">
        <v>70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2.75">
      <c r="A6" s="1"/>
      <c r="B6" s="57" t="s">
        <v>72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2.75">
      <c r="A7" s="1"/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35.25" customHeight="1">
      <c r="A8" s="1"/>
      <c r="B8" s="9" t="s">
        <v>3</v>
      </c>
      <c r="C8" s="9" t="s">
        <v>11</v>
      </c>
      <c r="D8" s="9" t="s">
        <v>6</v>
      </c>
      <c r="E8" s="9" t="s">
        <v>14</v>
      </c>
      <c r="F8" s="9" t="s">
        <v>15</v>
      </c>
      <c r="G8" s="9" t="s">
        <v>16</v>
      </c>
      <c r="H8" s="9" t="str">
        <f>CONCATENATE("Laiko limitas ",TEXT(R2,"hh:mm:ss"))</f>
        <v>Laiko limitas 06:30:00</v>
      </c>
      <c r="I8" s="9" t="s">
        <v>19</v>
      </c>
      <c r="J8" s="9" t="s">
        <v>20</v>
      </c>
      <c r="K8" s="9" t="s">
        <v>22</v>
      </c>
      <c r="L8" s="9" t="s">
        <v>23</v>
      </c>
      <c r="M8" s="9" t="s">
        <v>25</v>
      </c>
      <c r="N8" s="10" t="s">
        <v>13</v>
      </c>
      <c r="O8" s="9" t="s">
        <v>26</v>
      </c>
      <c r="P8" s="3"/>
      <c r="Q8" s="3" t="s">
        <v>27</v>
      </c>
      <c r="R8" s="3" t="s">
        <v>28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2.75">
      <c r="A9" s="13" t="s">
        <v>29</v>
      </c>
      <c r="B9" s="11" t="s">
        <v>31</v>
      </c>
      <c r="C9" s="12" t="s">
        <v>32</v>
      </c>
      <c r="D9" s="12" t="s">
        <v>34</v>
      </c>
      <c r="E9" s="14">
        <v>0.35</v>
      </c>
      <c r="F9" s="14">
        <v>0.56082175925925926</v>
      </c>
      <c r="G9" s="16">
        <f t="shared" ref="G9:G20" si="0">IF(OR($E9="",$F9=""),"Need data",IF($E9="NS","NS",IF($F9="NF","NF",$F9-$E9)))</f>
        <v>0.21082175925925928</v>
      </c>
      <c r="H9" s="16" t="str">
        <f t="shared" ref="H9:H20" si="1">IF(OR($G9="Need data",$G9="NS",$G9="NF",$G9&lt;=$R$2),"","V.L.N.")</f>
        <v/>
      </c>
      <c r="I9" s="18">
        <v>0</v>
      </c>
      <c r="J9" s="20">
        <f t="shared" ref="J9:J20" si="2">I9*$Q$9</f>
        <v>0</v>
      </c>
      <c r="K9" s="16">
        <v>0</v>
      </c>
      <c r="L9" s="16"/>
      <c r="M9" s="16">
        <f t="shared" ref="M9:M20" si="3">IF(OR($E9="",$F9=""),"Need data",IF($E9="NS","NS",IF($F9="NF","NF",IF($H9="V.L.N.","V.L.N.",$G9+$J9+$K9-$L9))))</f>
        <v>0.21082175925925928</v>
      </c>
      <c r="N9" s="17">
        <v>1</v>
      </c>
      <c r="O9" s="15">
        <f t="shared" ref="O9:O20" si="4">P9*$R$3</f>
        <v>100</v>
      </c>
      <c r="P9" s="15">
        <v>100</v>
      </c>
      <c r="Q9" s="4">
        <v>3.472222222222222E-3</v>
      </c>
      <c r="R9" s="4">
        <v>1.1805555555555555E-2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2.75">
      <c r="A10" s="13" t="s">
        <v>29</v>
      </c>
      <c r="B10" s="11" t="s">
        <v>42</v>
      </c>
      <c r="C10" s="12" t="s">
        <v>43</v>
      </c>
      <c r="D10" s="22" t="s">
        <v>44</v>
      </c>
      <c r="E10" s="14">
        <v>0.35416666666666669</v>
      </c>
      <c r="F10" s="14">
        <v>0.58385416666666667</v>
      </c>
      <c r="G10" s="16">
        <f t="shared" si="0"/>
        <v>0.22968749999999999</v>
      </c>
      <c r="H10" s="16" t="str">
        <f t="shared" si="1"/>
        <v/>
      </c>
      <c r="I10" s="18">
        <v>0</v>
      </c>
      <c r="J10" s="20">
        <f t="shared" si="2"/>
        <v>0</v>
      </c>
      <c r="K10" s="16">
        <v>2.7777777777777779E-3</v>
      </c>
      <c r="L10" s="16"/>
      <c r="M10" s="16">
        <f t="shared" si="3"/>
        <v>0.23246527777777776</v>
      </c>
      <c r="N10" s="17">
        <v>2</v>
      </c>
      <c r="O10" s="15">
        <f t="shared" si="4"/>
        <v>83</v>
      </c>
      <c r="P10" s="15">
        <v>83</v>
      </c>
      <c r="Q10" s="19"/>
      <c r="R10" s="2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2.75">
      <c r="A11" s="13" t="s">
        <v>29</v>
      </c>
      <c r="B11" s="11" t="s">
        <v>50</v>
      </c>
      <c r="C11" s="12" t="s">
        <v>52</v>
      </c>
      <c r="D11" s="22" t="s">
        <v>53</v>
      </c>
      <c r="E11" s="14">
        <v>0.35208333333333336</v>
      </c>
      <c r="F11" s="14">
        <v>0.58379629629629626</v>
      </c>
      <c r="G11" s="16">
        <f t="shared" si="0"/>
        <v>0.2317129629629629</v>
      </c>
      <c r="H11" s="16" t="str">
        <f t="shared" si="1"/>
        <v/>
      </c>
      <c r="I11" s="18">
        <v>0</v>
      </c>
      <c r="J11" s="20">
        <f t="shared" si="2"/>
        <v>0</v>
      </c>
      <c r="K11" s="16">
        <v>4.1666666666666666E-3</v>
      </c>
      <c r="L11" s="16"/>
      <c r="M11" s="16">
        <f t="shared" si="3"/>
        <v>0.23587962962962958</v>
      </c>
      <c r="N11" s="17">
        <v>3</v>
      </c>
      <c r="O11" s="15">
        <f t="shared" si="4"/>
        <v>72</v>
      </c>
      <c r="P11" s="15">
        <v>72</v>
      </c>
      <c r="Q11" s="19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2.75">
      <c r="A12" s="13" t="s">
        <v>29</v>
      </c>
      <c r="B12" s="11" t="s">
        <v>17</v>
      </c>
      <c r="C12" s="12" t="s">
        <v>18</v>
      </c>
      <c r="D12" s="22" t="s">
        <v>21</v>
      </c>
      <c r="E12" s="14">
        <v>0.35625000000000001</v>
      </c>
      <c r="F12" s="14">
        <v>0.5839699074074074</v>
      </c>
      <c r="G12" s="16">
        <f t="shared" si="0"/>
        <v>0.22771990740740738</v>
      </c>
      <c r="H12" s="16" t="str">
        <f t="shared" si="1"/>
        <v/>
      </c>
      <c r="I12" s="18">
        <v>0</v>
      </c>
      <c r="J12" s="20">
        <f t="shared" si="2"/>
        <v>0</v>
      </c>
      <c r="K12" s="16">
        <v>1.2500000000000001E-2</v>
      </c>
      <c r="L12" s="16"/>
      <c r="M12" s="16">
        <f t="shared" si="3"/>
        <v>0.2402199074074074</v>
      </c>
      <c r="N12" s="17">
        <v>4</v>
      </c>
      <c r="O12" s="15">
        <f t="shared" si="4"/>
        <v>62</v>
      </c>
      <c r="P12" s="18">
        <v>62</v>
      </c>
      <c r="Q12" s="19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2.75">
      <c r="A13" s="13" t="s">
        <v>29</v>
      </c>
      <c r="B13" s="11" t="s">
        <v>57</v>
      </c>
      <c r="C13" s="12" t="s">
        <v>58</v>
      </c>
      <c r="D13" s="22" t="s">
        <v>59</v>
      </c>
      <c r="E13" s="14">
        <v>0.34791666666666665</v>
      </c>
      <c r="F13" s="14">
        <v>0.58690972222222226</v>
      </c>
      <c r="G13" s="16">
        <f t="shared" si="0"/>
        <v>0.23899305555555561</v>
      </c>
      <c r="H13" s="16" t="str">
        <f t="shared" si="1"/>
        <v/>
      </c>
      <c r="I13" s="18">
        <v>1</v>
      </c>
      <c r="J13" s="20">
        <f t="shared" si="2"/>
        <v>3.472222222222222E-3</v>
      </c>
      <c r="K13" s="16">
        <v>4.8611111111111112E-3</v>
      </c>
      <c r="L13" s="16"/>
      <c r="M13" s="16">
        <f t="shared" si="3"/>
        <v>0.24732638888888894</v>
      </c>
      <c r="N13" s="17">
        <v>5</v>
      </c>
      <c r="O13" s="15">
        <f t="shared" si="4"/>
        <v>54</v>
      </c>
      <c r="P13" s="18">
        <v>54</v>
      </c>
      <c r="Q13" s="19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2.75">
      <c r="A14" s="13" t="s">
        <v>29</v>
      </c>
      <c r="B14" s="11" t="s">
        <v>45</v>
      </c>
      <c r="C14" s="12" t="s">
        <v>46</v>
      </c>
      <c r="D14" s="22" t="s">
        <v>47</v>
      </c>
      <c r="E14" s="14">
        <v>0.34583333333333333</v>
      </c>
      <c r="F14" s="14">
        <v>0.58391203703703709</v>
      </c>
      <c r="G14" s="16">
        <f t="shared" si="0"/>
        <v>0.23807870370370376</v>
      </c>
      <c r="H14" s="16" t="str">
        <f t="shared" si="1"/>
        <v/>
      </c>
      <c r="I14" s="18">
        <v>1</v>
      </c>
      <c r="J14" s="20">
        <f t="shared" si="2"/>
        <v>3.472222222222222E-3</v>
      </c>
      <c r="K14" s="16">
        <v>8.3333333333333332E-3</v>
      </c>
      <c r="L14" s="16"/>
      <c r="M14" s="16">
        <f t="shared" si="3"/>
        <v>0.24988425925925931</v>
      </c>
      <c r="N14" s="17">
        <v>6</v>
      </c>
      <c r="O14" s="15">
        <f t="shared" si="4"/>
        <v>47</v>
      </c>
      <c r="P14" s="23">
        <v>47</v>
      </c>
      <c r="Q14" s="1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2.75">
      <c r="A15" s="13" t="s">
        <v>29</v>
      </c>
      <c r="B15" s="11" t="s">
        <v>54</v>
      </c>
      <c r="C15" s="12" t="s">
        <v>55</v>
      </c>
      <c r="D15" s="22" t="s">
        <v>56</v>
      </c>
      <c r="E15" s="14">
        <v>0.33958333333333335</v>
      </c>
      <c r="F15" s="14">
        <v>0.58408564814814812</v>
      </c>
      <c r="G15" s="16">
        <f t="shared" si="0"/>
        <v>0.24450231481481477</v>
      </c>
      <c r="H15" s="16" t="str">
        <f t="shared" si="1"/>
        <v/>
      </c>
      <c r="I15" s="18">
        <v>0</v>
      </c>
      <c r="J15" s="20">
        <f t="shared" si="2"/>
        <v>0</v>
      </c>
      <c r="K15" s="16">
        <v>6.2500000000000003E-3</v>
      </c>
      <c r="L15" s="16"/>
      <c r="M15" s="16">
        <f t="shared" si="3"/>
        <v>0.25075231481481475</v>
      </c>
      <c r="N15" s="17">
        <v>7</v>
      </c>
      <c r="O15" s="15">
        <f t="shared" si="4"/>
        <v>40</v>
      </c>
      <c r="P15" s="23">
        <v>40</v>
      </c>
      <c r="Q15" s="1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2.75">
      <c r="A16" s="13" t="s">
        <v>29</v>
      </c>
      <c r="B16" s="11" t="s">
        <v>30</v>
      </c>
      <c r="C16" s="12" t="s">
        <v>33</v>
      </c>
      <c r="D16" s="22" t="s">
        <v>35</v>
      </c>
      <c r="E16" s="14">
        <v>0.33541666666666664</v>
      </c>
      <c r="F16" s="14">
        <v>0.58674768518518516</v>
      </c>
      <c r="G16" s="16">
        <f t="shared" si="0"/>
        <v>0.25133101851851852</v>
      </c>
      <c r="H16" s="16" t="str">
        <f t="shared" si="1"/>
        <v/>
      </c>
      <c r="I16" s="18">
        <v>0</v>
      </c>
      <c r="J16" s="20">
        <f t="shared" si="2"/>
        <v>0</v>
      </c>
      <c r="K16" s="16">
        <v>6.2500000000000003E-3</v>
      </c>
      <c r="L16" s="16"/>
      <c r="M16" s="16">
        <f t="shared" si="3"/>
        <v>0.2575810185185185</v>
      </c>
      <c r="N16" s="17">
        <v>8</v>
      </c>
      <c r="O16" s="15">
        <f t="shared" si="4"/>
        <v>33</v>
      </c>
      <c r="P16" s="23">
        <v>33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2.75">
      <c r="A17" s="13" t="s">
        <v>29</v>
      </c>
      <c r="B17" s="11" t="s">
        <v>36</v>
      </c>
      <c r="C17" s="12" t="s">
        <v>37</v>
      </c>
      <c r="D17" s="22" t="s">
        <v>38</v>
      </c>
      <c r="E17" s="14">
        <v>0.34375</v>
      </c>
      <c r="F17" s="14">
        <v>0.58402777777777781</v>
      </c>
      <c r="G17" s="16">
        <f t="shared" si="0"/>
        <v>0.24027777777777781</v>
      </c>
      <c r="H17" s="16" t="str">
        <f t="shared" si="1"/>
        <v/>
      </c>
      <c r="I17" s="18">
        <v>5</v>
      </c>
      <c r="J17" s="20">
        <f t="shared" si="2"/>
        <v>1.7361111111111112E-2</v>
      </c>
      <c r="K17" s="16">
        <v>8.3333333333333332E-3</v>
      </c>
      <c r="L17" s="16"/>
      <c r="M17" s="16">
        <f t="shared" si="3"/>
        <v>0.26597222222222228</v>
      </c>
      <c r="N17" s="17">
        <v>9</v>
      </c>
      <c r="O17" s="15">
        <f t="shared" si="4"/>
        <v>27</v>
      </c>
      <c r="P17" s="23">
        <v>27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2.75">
      <c r="A18" s="13" t="s">
        <v>29</v>
      </c>
      <c r="B18" s="11" t="s">
        <v>39</v>
      </c>
      <c r="C18" s="22" t="s">
        <v>40</v>
      </c>
      <c r="D18" s="12" t="s">
        <v>41</v>
      </c>
      <c r="E18" s="14">
        <v>0.34166666666666667</v>
      </c>
      <c r="F18" s="14">
        <v>0.58414351851851853</v>
      </c>
      <c r="G18" s="16">
        <f t="shared" si="0"/>
        <v>0.24247685185185186</v>
      </c>
      <c r="H18" s="16" t="str">
        <f t="shared" si="1"/>
        <v/>
      </c>
      <c r="I18" s="18">
        <v>1</v>
      </c>
      <c r="J18" s="20">
        <f t="shared" si="2"/>
        <v>3.472222222222222E-3</v>
      </c>
      <c r="K18" s="16">
        <v>2.2916666666666665E-2</v>
      </c>
      <c r="L18" s="16"/>
      <c r="M18" s="16">
        <f t="shared" si="3"/>
        <v>0.26886574074074071</v>
      </c>
      <c r="N18" s="17">
        <v>10</v>
      </c>
      <c r="O18" s="15">
        <f t="shared" si="4"/>
        <v>21</v>
      </c>
      <c r="P18" s="23">
        <v>21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2.75">
      <c r="A19" s="13" t="s">
        <v>29</v>
      </c>
      <c r="B19" s="11" t="s">
        <v>60</v>
      </c>
      <c r="C19" s="12" t="s">
        <v>61</v>
      </c>
      <c r="D19" s="22" t="s">
        <v>62</v>
      </c>
      <c r="E19" s="14">
        <v>0.33333333333333331</v>
      </c>
      <c r="F19" s="14">
        <v>0.58420138888888884</v>
      </c>
      <c r="G19" s="16">
        <f t="shared" si="0"/>
        <v>0.25086805555555552</v>
      </c>
      <c r="H19" s="16" t="str">
        <f t="shared" si="1"/>
        <v/>
      </c>
      <c r="I19" s="18">
        <v>3</v>
      </c>
      <c r="J19" s="20">
        <f t="shared" si="2"/>
        <v>1.0416666666666666E-2</v>
      </c>
      <c r="K19" s="16">
        <v>1.1805555555555555E-2</v>
      </c>
      <c r="L19" s="16"/>
      <c r="M19" s="16">
        <f t="shared" si="3"/>
        <v>0.27309027777777778</v>
      </c>
      <c r="N19" s="17">
        <v>11</v>
      </c>
      <c r="O19" s="15">
        <f t="shared" si="4"/>
        <v>15</v>
      </c>
      <c r="P19" s="23">
        <v>15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2.75">
      <c r="A20" s="13" t="s">
        <v>29</v>
      </c>
      <c r="B20" s="11" t="s">
        <v>48</v>
      </c>
      <c r="C20" s="12" t="s">
        <v>49</v>
      </c>
      <c r="D20" s="22" t="s">
        <v>51</v>
      </c>
      <c r="E20" s="14">
        <v>0.33750000000000002</v>
      </c>
      <c r="F20" s="14">
        <v>0.58425925925925926</v>
      </c>
      <c r="G20" s="16">
        <f t="shared" si="0"/>
        <v>0.24675925925925923</v>
      </c>
      <c r="H20" s="16" t="str">
        <f t="shared" si="1"/>
        <v/>
      </c>
      <c r="I20" s="18">
        <v>1</v>
      </c>
      <c r="J20" s="20">
        <f t="shared" si="2"/>
        <v>3.472222222222222E-3</v>
      </c>
      <c r="K20" s="16">
        <v>2.9166666666666667E-2</v>
      </c>
      <c r="L20" s="16"/>
      <c r="M20" s="16">
        <f t="shared" si="3"/>
        <v>0.27939814814814812</v>
      </c>
      <c r="N20" s="17">
        <v>12</v>
      </c>
      <c r="O20" s="15">
        <f t="shared" si="4"/>
        <v>10</v>
      </c>
      <c r="P20" s="23">
        <v>10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2.75">
      <c r="A21" s="1"/>
      <c r="B21" s="24"/>
      <c r="C21" s="25"/>
      <c r="D21" s="25"/>
      <c r="E21" s="26"/>
      <c r="F21" s="26"/>
      <c r="G21" s="27"/>
      <c r="H21" s="27"/>
      <c r="I21" s="28"/>
      <c r="J21" s="29"/>
      <c r="K21" s="27"/>
      <c r="L21" s="27"/>
      <c r="M21" s="27"/>
      <c r="N21" s="28"/>
      <c r="O21" s="2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2.75">
      <c r="A22" s="1"/>
      <c r="E22" s="2"/>
      <c r="F22" s="2"/>
      <c r="G22" s="2"/>
      <c r="H22" s="2"/>
      <c r="I22" s="2"/>
      <c r="J22" s="2"/>
      <c r="K22" s="2"/>
      <c r="L22" s="2"/>
      <c r="M22" s="2"/>
      <c r="N22" s="33"/>
      <c r="O22" s="3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2.75">
      <c r="A23" s="13" t="s">
        <v>29</v>
      </c>
      <c r="B23" s="30" t="s">
        <v>65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2.75">
      <c r="A24" s="13" t="s">
        <v>66</v>
      </c>
      <c r="B24" s="30" t="s">
        <v>67</v>
      </c>
      <c r="C24" s="2"/>
      <c r="D24" s="2"/>
      <c r="E24" s="3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2.75">
      <c r="A25" s="13" t="s">
        <v>68</v>
      </c>
      <c r="B25" s="30" t="s">
        <v>69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2.7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2.7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2.7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2.7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2.7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2.7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2.7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2.7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2.7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2.7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2.7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2.7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2.7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2.7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2.7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2.7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2.7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2.7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2.7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2.7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2.7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2.7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2.7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2.7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2.7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2.7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2.7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2.7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2.7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2.7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2.7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2.7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2.7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2.7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2.7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2.7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2.7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2.7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2.7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2.7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2.7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2.7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2.7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2.7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2.7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2.7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2.7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2.7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2.7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2.7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2.7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2.7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2.7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2.7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2.7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2.7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2.7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2.7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2.7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2.7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2.7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2.7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2.7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2.7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2.7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2.7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2.7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2.7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2.7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2.7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2.7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2.7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2.7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2.7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2.7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2.7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2.7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2.7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2.7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2.7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2.7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7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2.7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2.7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7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7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7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7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7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7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7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7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7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7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7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7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7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7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7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7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7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7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7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7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7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7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7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7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7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7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7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7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7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7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7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7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7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7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7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7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7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7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7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7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7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7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7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7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7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7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7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7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7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7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7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2.7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2.7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2.7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2.7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2.7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2.7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2.7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2.7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2.7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2.7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2.7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2.7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2.7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2.7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2.7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2.7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2.7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2.7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2.7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2.7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2.7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2.7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2.7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2.7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2.7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2.7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2.7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2.7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2.7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2.7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2.7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2.7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2.7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2.7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2.7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2.7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2.7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2.7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2.7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2.7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2.7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2.7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2.7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2.7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2.7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2.7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2.7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2.7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2.7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2.7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2.7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2.7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2.7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2.7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2.7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2.7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2.7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2.7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2.7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2.7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2.7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2.7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2.7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2.7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2.7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2.7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2.7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2.7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2.7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2.7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2.7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2.7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2.7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2.7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2.7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2.7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2.7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2.7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2.7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2.7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2.7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2.7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2.7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2.7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2.7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2.7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2.7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2.7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2.7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2.7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2.7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2.7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2.7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2.7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2.7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2.7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2.7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2.7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2.7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2.7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2.7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2.7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2.7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2.7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2.7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2.7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2.7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2.7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2.7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2.7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2.7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2.7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2.7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2.7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2.7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2.7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2.7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2.7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2.7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2.7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2.7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2.7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2.7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2.7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2.7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2.7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2.7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2.7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2.7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2.7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2.7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2.7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2.7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2.7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2.7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2.7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2.7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2.7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2.7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2.7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</sheetData>
  <mergeCells count="6">
    <mergeCell ref="N22:O22"/>
    <mergeCell ref="B6:O6"/>
    <mergeCell ref="B1:O1"/>
    <mergeCell ref="B3:O3"/>
    <mergeCell ref="B4:O4"/>
    <mergeCell ref="C5:O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AF1000"/>
  <sheetViews>
    <sheetView topLeftCell="C1" workbookViewId="0">
      <selection activeCell="B4" sqref="B4:O4"/>
    </sheetView>
  </sheetViews>
  <sheetFormatPr defaultColWidth="14.42578125" defaultRowHeight="15.75" customHeight="1"/>
  <cols>
    <col min="1" max="1" width="3.85546875" hidden="1" customWidth="1"/>
    <col min="2" max="2" width="9.42578125" hidden="1" customWidth="1"/>
    <col min="3" max="4" width="23.5703125" customWidth="1"/>
    <col min="5" max="5" width="11.85546875" customWidth="1"/>
    <col min="6" max="6" width="12.5703125" customWidth="1"/>
    <col min="7" max="7" width="12" customWidth="1"/>
    <col min="8" max="8" width="12" hidden="1" customWidth="1"/>
    <col min="9" max="10" width="14.42578125" hidden="1"/>
    <col min="12" max="12" width="14.42578125" hidden="1"/>
    <col min="13" max="13" width="14.42578125" bestFit="1" customWidth="1"/>
    <col min="14" max="14" width="5.7109375" bestFit="1" customWidth="1"/>
    <col min="15" max="15" width="12.85546875" bestFit="1" customWidth="1"/>
    <col min="16" max="16" width="14.42578125" hidden="1"/>
    <col min="17" max="18" width="0" hidden="1" customWidth="1"/>
  </cols>
  <sheetData>
    <row r="1" spans="1:32" ht="84.75" customHeight="1">
      <c r="A1" s="1"/>
      <c r="B1" s="35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.75" hidden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 t="s">
        <v>0</v>
      </c>
      <c r="R2" s="4">
        <v>6.25E-2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2.75">
      <c r="A3" s="1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2"/>
      <c r="Q3" s="5" t="s">
        <v>1</v>
      </c>
      <c r="R3" s="5">
        <v>0.7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2.75">
      <c r="A4" s="1"/>
      <c r="B4" s="37" t="s">
        <v>73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2.75">
      <c r="A5" s="13"/>
      <c r="B5" s="6"/>
      <c r="C5" s="60" t="s">
        <v>70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2.75">
      <c r="A6" s="1"/>
      <c r="B6" s="57" t="s">
        <v>71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2.75">
      <c r="A7" s="1"/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35.25" customHeight="1">
      <c r="A8" s="1"/>
      <c r="B8" s="9" t="s">
        <v>3</v>
      </c>
      <c r="C8" s="9" t="s">
        <v>11</v>
      </c>
      <c r="D8" s="9" t="s">
        <v>6</v>
      </c>
      <c r="E8" s="9" t="s">
        <v>14</v>
      </c>
      <c r="F8" s="9" t="s">
        <v>15</v>
      </c>
      <c r="G8" s="9" t="s">
        <v>16</v>
      </c>
      <c r="H8" s="9" t="str">
        <f>CONCATENATE("Laiko limitas ",TEXT(R2,"hh:mm:ss"))</f>
        <v>Laiko limitas 01:30:00</v>
      </c>
      <c r="I8" s="9" t="s">
        <v>19</v>
      </c>
      <c r="J8" s="9" t="s">
        <v>20</v>
      </c>
      <c r="K8" s="9" t="s">
        <v>22</v>
      </c>
      <c r="L8" s="9" t="s">
        <v>23</v>
      </c>
      <c r="M8" s="9" t="s">
        <v>25</v>
      </c>
      <c r="N8" s="10" t="s">
        <v>13</v>
      </c>
      <c r="O8" s="9" t="s">
        <v>26</v>
      </c>
      <c r="P8" s="3"/>
      <c r="Q8" s="3" t="s">
        <v>27</v>
      </c>
      <c r="R8" s="3" t="s">
        <v>28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2.75">
      <c r="A9" s="13" t="s">
        <v>29</v>
      </c>
      <c r="B9" s="11" t="s">
        <v>30</v>
      </c>
      <c r="C9" s="12" t="s">
        <v>33</v>
      </c>
      <c r="D9" s="12" t="s">
        <v>35</v>
      </c>
      <c r="E9" s="14">
        <v>0.65694444444444444</v>
      </c>
      <c r="F9" s="14">
        <v>0.69126157407407407</v>
      </c>
      <c r="G9" s="16">
        <f t="shared" ref="G9:G20" si="0">IF(OR($E9="",$F9=""),"Need data",IF($E9="NS","NS",IF($F9="NF","NF",$F9-$E9)))</f>
        <v>3.4317129629629628E-2</v>
      </c>
      <c r="H9" s="16" t="str">
        <f t="shared" ref="H9:H20" si="1">IF(OR($G9="Need data",$G9="NS",$G9="NF",$G9&lt;=$R$2),"","V.L.N.")</f>
        <v/>
      </c>
      <c r="I9" s="18">
        <v>0</v>
      </c>
      <c r="J9" s="20">
        <f t="shared" ref="J9:J20" si="2">I9*$Q$9</f>
        <v>0</v>
      </c>
      <c r="K9" s="16">
        <v>0</v>
      </c>
      <c r="L9" s="16"/>
      <c r="M9" s="16">
        <f t="shared" ref="M9:M17" si="3">IF(OR($E9="",$F9=""),"Need data",IF($E9="NS","NS",IF($F9="NF","NF",IF($H9="V.L.N.","V.L.N.",$G9+$J9+$K9-$L9))))</f>
        <v>3.4317129629629628E-2</v>
      </c>
      <c r="N9" s="17">
        <v>1</v>
      </c>
      <c r="O9" s="15">
        <f t="shared" ref="O9:O19" si="4">P9*$R$3</f>
        <v>70</v>
      </c>
      <c r="P9" s="15">
        <v>100</v>
      </c>
      <c r="Q9" s="4">
        <v>3.472222222222222E-3</v>
      </c>
      <c r="R9" s="4">
        <v>1.1805555555555555E-2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2.75">
      <c r="A10" s="13" t="s">
        <v>29</v>
      </c>
      <c r="B10" s="11" t="s">
        <v>17</v>
      </c>
      <c r="C10" s="12" t="s">
        <v>18</v>
      </c>
      <c r="D10" s="22" t="s">
        <v>21</v>
      </c>
      <c r="E10" s="14">
        <v>0.64444444444444449</v>
      </c>
      <c r="F10" s="14">
        <v>0.68307870370370372</v>
      </c>
      <c r="G10" s="16">
        <f t="shared" si="0"/>
        <v>3.8634259259259229E-2</v>
      </c>
      <c r="H10" s="16" t="str">
        <f t="shared" si="1"/>
        <v/>
      </c>
      <c r="I10" s="18">
        <v>0</v>
      </c>
      <c r="J10" s="20">
        <f t="shared" si="2"/>
        <v>0</v>
      </c>
      <c r="K10" s="16">
        <v>0</v>
      </c>
      <c r="L10" s="16"/>
      <c r="M10" s="16">
        <f t="shared" si="3"/>
        <v>3.8634259259259229E-2</v>
      </c>
      <c r="N10" s="17">
        <v>2</v>
      </c>
      <c r="O10" s="15">
        <f t="shared" si="4"/>
        <v>58.099999999999994</v>
      </c>
      <c r="P10" s="15">
        <v>83</v>
      </c>
      <c r="Q10" s="19"/>
      <c r="R10" s="2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2.75">
      <c r="A11" s="13" t="s">
        <v>29</v>
      </c>
      <c r="B11" s="11" t="s">
        <v>48</v>
      </c>
      <c r="C11" s="12" t="s">
        <v>49</v>
      </c>
      <c r="D11" s="22" t="s">
        <v>51</v>
      </c>
      <c r="E11" s="14">
        <v>0.65486111111111112</v>
      </c>
      <c r="F11" s="14">
        <v>0.69216435185185188</v>
      </c>
      <c r="G11" s="16">
        <f t="shared" si="0"/>
        <v>3.7303240740740762E-2</v>
      </c>
      <c r="H11" s="16" t="str">
        <f t="shared" si="1"/>
        <v/>
      </c>
      <c r="I11" s="18">
        <v>0</v>
      </c>
      <c r="J11" s="20">
        <f t="shared" si="2"/>
        <v>0</v>
      </c>
      <c r="K11" s="16">
        <v>2.0833333333333333E-3</v>
      </c>
      <c r="L11" s="16"/>
      <c r="M11" s="16">
        <f t="shared" si="3"/>
        <v>3.9386574074074095E-2</v>
      </c>
      <c r="N11" s="17">
        <v>3</v>
      </c>
      <c r="O11" s="15">
        <f t="shared" si="4"/>
        <v>50.4</v>
      </c>
      <c r="P11" s="15">
        <v>72</v>
      </c>
      <c r="Q11" s="19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2.75">
      <c r="A12" s="13" t="s">
        <v>29</v>
      </c>
      <c r="B12" s="11" t="s">
        <v>42</v>
      </c>
      <c r="C12" s="12" t="s">
        <v>43</v>
      </c>
      <c r="D12" s="22" t="s">
        <v>44</v>
      </c>
      <c r="E12" s="14">
        <v>0.64027777777777772</v>
      </c>
      <c r="F12" s="14">
        <v>0.68116898148148153</v>
      </c>
      <c r="G12" s="16">
        <f t="shared" si="0"/>
        <v>4.0891203703703805E-2</v>
      </c>
      <c r="H12" s="16" t="str">
        <f t="shared" si="1"/>
        <v/>
      </c>
      <c r="I12" s="18">
        <v>0</v>
      </c>
      <c r="J12" s="20">
        <f t="shared" si="2"/>
        <v>0</v>
      </c>
      <c r="K12" s="16">
        <v>0</v>
      </c>
      <c r="L12" s="16"/>
      <c r="M12" s="16">
        <f t="shared" si="3"/>
        <v>4.0891203703703805E-2</v>
      </c>
      <c r="N12" s="17">
        <v>4</v>
      </c>
      <c r="O12" s="15">
        <f t="shared" si="4"/>
        <v>43.4</v>
      </c>
      <c r="P12" s="18">
        <v>62</v>
      </c>
      <c r="Q12" s="19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2.75">
      <c r="A13" s="13" t="s">
        <v>29</v>
      </c>
      <c r="B13" s="11" t="s">
        <v>31</v>
      </c>
      <c r="C13" s="12" t="s">
        <v>32</v>
      </c>
      <c r="D13" s="22" t="s">
        <v>34</v>
      </c>
      <c r="E13" s="14">
        <v>0.63541666666666663</v>
      </c>
      <c r="F13" s="14">
        <v>0.67681712962962959</v>
      </c>
      <c r="G13" s="16">
        <f t="shared" si="0"/>
        <v>4.1400462962962958E-2</v>
      </c>
      <c r="H13" s="16" t="str">
        <f t="shared" si="1"/>
        <v/>
      </c>
      <c r="I13" s="18">
        <v>0</v>
      </c>
      <c r="J13" s="20">
        <f t="shared" si="2"/>
        <v>0</v>
      </c>
      <c r="K13" s="16">
        <v>0</v>
      </c>
      <c r="L13" s="16"/>
      <c r="M13" s="16">
        <f t="shared" si="3"/>
        <v>4.1400462962962958E-2</v>
      </c>
      <c r="N13" s="17">
        <v>5</v>
      </c>
      <c r="O13" s="15">
        <f t="shared" si="4"/>
        <v>37.799999999999997</v>
      </c>
      <c r="P13" s="18">
        <v>54</v>
      </c>
      <c r="Q13" s="19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2.75">
      <c r="A14" s="13" t="s">
        <v>29</v>
      </c>
      <c r="B14" s="11" t="s">
        <v>54</v>
      </c>
      <c r="C14" s="12" t="s">
        <v>55</v>
      </c>
      <c r="D14" s="22" t="s">
        <v>56</v>
      </c>
      <c r="E14" s="14">
        <v>0.64861111111111114</v>
      </c>
      <c r="F14" s="14">
        <v>0.69403935185185184</v>
      </c>
      <c r="G14" s="16">
        <f t="shared" si="0"/>
        <v>4.54282407407407E-2</v>
      </c>
      <c r="H14" s="16" t="str">
        <f t="shared" si="1"/>
        <v/>
      </c>
      <c r="I14" s="18">
        <v>0</v>
      </c>
      <c r="J14" s="20">
        <f t="shared" si="2"/>
        <v>0</v>
      </c>
      <c r="K14" s="16">
        <v>0</v>
      </c>
      <c r="L14" s="16"/>
      <c r="M14" s="16">
        <f t="shared" si="3"/>
        <v>4.54282407407407E-2</v>
      </c>
      <c r="N14" s="17">
        <v>6</v>
      </c>
      <c r="O14" s="15">
        <f t="shared" si="4"/>
        <v>32.9</v>
      </c>
      <c r="P14" s="23">
        <v>47</v>
      </c>
      <c r="Q14" s="1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2.75">
      <c r="A15" s="13" t="s">
        <v>29</v>
      </c>
      <c r="B15" s="11" t="s">
        <v>50</v>
      </c>
      <c r="C15" s="12" t="s">
        <v>52</v>
      </c>
      <c r="D15" s="22" t="s">
        <v>53</v>
      </c>
      <c r="E15" s="14">
        <v>0.6381944444444444</v>
      </c>
      <c r="F15" s="14">
        <v>0.68387731481481484</v>
      </c>
      <c r="G15" s="16">
        <f t="shared" si="0"/>
        <v>4.5682870370370443E-2</v>
      </c>
      <c r="H15" s="16" t="str">
        <f t="shared" si="1"/>
        <v/>
      </c>
      <c r="I15" s="18">
        <v>0</v>
      </c>
      <c r="J15" s="20">
        <f t="shared" si="2"/>
        <v>0</v>
      </c>
      <c r="K15" s="16">
        <v>0</v>
      </c>
      <c r="L15" s="16"/>
      <c r="M15" s="16">
        <f t="shared" si="3"/>
        <v>4.5682870370370443E-2</v>
      </c>
      <c r="N15" s="17">
        <v>7</v>
      </c>
      <c r="O15" s="15">
        <f t="shared" si="4"/>
        <v>28</v>
      </c>
      <c r="P15" s="23">
        <v>40</v>
      </c>
      <c r="Q15" s="1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2.75">
      <c r="A16" s="13" t="s">
        <v>29</v>
      </c>
      <c r="B16" s="11" t="s">
        <v>39</v>
      </c>
      <c r="C16" s="22" t="s">
        <v>40</v>
      </c>
      <c r="D16" s="12" t="s">
        <v>41</v>
      </c>
      <c r="E16" s="14">
        <v>0.65069444444444446</v>
      </c>
      <c r="F16" s="14">
        <v>0.69714120370370369</v>
      </c>
      <c r="G16" s="16">
        <f t="shared" si="0"/>
        <v>4.6446759259259229E-2</v>
      </c>
      <c r="H16" s="16" t="str">
        <f t="shared" si="1"/>
        <v/>
      </c>
      <c r="I16" s="18">
        <v>0</v>
      </c>
      <c r="J16" s="20">
        <f t="shared" si="2"/>
        <v>0</v>
      </c>
      <c r="K16" s="16">
        <v>0</v>
      </c>
      <c r="L16" s="16"/>
      <c r="M16" s="16">
        <f t="shared" si="3"/>
        <v>4.6446759259259229E-2</v>
      </c>
      <c r="N16" s="17">
        <v>8</v>
      </c>
      <c r="O16" s="15">
        <f t="shared" si="4"/>
        <v>23.099999999999998</v>
      </c>
      <c r="P16" s="23">
        <v>33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2.75">
      <c r="A17" s="13" t="s">
        <v>29</v>
      </c>
      <c r="B17" s="11" t="s">
        <v>60</v>
      </c>
      <c r="C17" s="12" t="s">
        <v>61</v>
      </c>
      <c r="D17" s="22" t="s">
        <v>62</v>
      </c>
      <c r="E17" s="14">
        <v>0.65277777777777779</v>
      </c>
      <c r="F17" s="14">
        <v>0.70173611111111112</v>
      </c>
      <c r="G17" s="16">
        <f t="shared" si="0"/>
        <v>4.8958333333333326E-2</v>
      </c>
      <c r="H17" s="16" t="str">
        <f t="shared" si="1"/>
        <v/>
      </c>
      <c r="I17" s="18">
        <v>0</v>
      </c>
      <c r="J17" s="20">
        <f t="shared" si="2"/>
        <v>0</v>
      </c>
      <c r="K17" s="16">
        <v>0</v>
      </c>
      <c r="L17" s="16"/>
      <c r="M17" s="16">
        <f t="shared" si="3"/>
        <v>4.8958333333333326E-2</v>
      </c>
      <c r="N17" s="17">
        <v>9</v>
      </c>
      <c r="O17" s="15">
        <f t="shared" si="4"/>
        <v>18.899999999999999</v>
      </c>
      <c r="P17" s="23">
        <v>27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2.75">
      <c r="A18" s="13" t="s">
        <v>29</v>
      </c>
      <c r="B18" s="11" t="s">
        <v>36</v>
      </c>
      <c r="C18" s="12" t="s">
        <v>37</v>
      </c>
      <c r="D18" s="22" t="s">
        <v>38</v>
      </c>
      <c r="E18" s="14">
        <v>0.64652777777777781</v>
      </c>
      <c r="F18" s="14">
        <v>0.69994212962962965</v>
      </c>
      <c r="G18" s="16">
        <f t="shared" si="0"/>
        <v>5.3414351851851838E-2</v>
      </c>
      <c r="H18" s="16" t="str">
        <f t="shared" si="1"/>
        <v/>
      </c>
      <c r="I18" s="18">
        <v>0</v>
      </c>
      <c r="J18" s="20">
        <f t="shared" si="2"/>
        <v>0</v>
      </c>
      <c r="K18" s="16">
        <v>0</v>
      </c>
      <c r="L18" s="16"/>
      <c r="M18" s="16">
        <f t="shared" ref="M18:M20" si="5">IF(OR($E18="",$F18=""),"Need data",IF($E18="NS","NS",IF($F18="NF","NF",IF($H18="V.L.N.","V.L.N.",$G18+$J18+$K18))))</f>
        <v>5.3414351851851838E-2</v>
      </c>
      <c r="N18" s="17">
        <v>10</v>
      </c>
      <c r="O18" s="15">
        <f t="shared" si="4"/>
        <v>14.7</v>
      </c>
      <c r="P18" s="23">
        <v>21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2.75">
      <c r="A19" s="13" t="s">
        <v>29</v>
      </c>
      <c r="B19" s="11" t="s">
        <v>45</v>
      </c>
      <c r="C19" s="12" t="s">
        <v>46</v>
      </c>
      <c r="D19" s="22" t="s">
        <v>47</v>
      </c>
      <c r="E19" s="14">
        <v>0.64236111111111116</v>
      </c>
      <c r="F19" s="14">
        <v>0.70130787037037035</v>
      </c>
      <c r="G19" s="16">
        <f t="shared" si="0"/>
        <v>5.8946759259259185E-2</v>
      </c>
      <c r="H19" s="16" t="str">
        <f t="shared" si="1"/>
        <v/>
      </c>
      <c r="I19" s="18">
        <v>0</v>
      </c>
      <c r="J19" s="20">
        <f t="shared" si="2"/>
        <v>0</v>
      </c>
      <c r="K19" s="16">
        <v>0</v>
      </c>
      <c r="L19" s="16"/>
      <c r="M19" s="16">
        <f t="shared" si="5"/>
        <v>5.8946759259259185E-2</v>
      </c>
      <c r="N19" s="17">
        <v>11</v>
      </c>
      <c r="O19" s="15">
        <f t="shared" si="4"/>
        <v>10.5</v>
      </c>
      <c r="P19" s="23">
        <v>15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2.75">
      <c r="A20" s="13"/>
      <c r="B20" s="11" t="s">
        <v>57</v>
      </c>
      <c r="C20" s="12" t="s">
        <v>58</v>
      </c>
      <c r="D20" s="22" t="s">
        <v>59</v>
      </c>
      <c r="E20" s="15" t="s">
        <v>64</v>
      </c>
      <c r="F20" s="15" t="s">
        <v>64</v>
      </c>
      <c r="G20" s="16" t="str">
        <f t="shared" si="0"/>
        <v>NS</v>
      </c>
      <c r="H20" s="16" t="str">
        <f t="shared" si="1"/>
        <v/>
      </c>
      <c r="I20" s="18">
        <v>0</v>
      </c>
      <c r="J20" s="20">
        <f t="shared" si="2"/>
        <v>0</v>
      </c>
      <c r="K20" s="16">
        <v>0</v>
      </c>
      <c r="L20" s="16"/>
      <c r="M20" s="16" t="str">
        <f t="shared" si="5"/>
        <v>NS</v>
      </c>
      <c r="N20" s="17" t="s">
        <v>64</v>
      </c>
      <c r="O20" s="15" t="s">
        <v>64</v>
      </c>
      <c r="P20" s="23">
        <v>10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2.75">
      <c r="A21" s="1"/>
      <c r="B21" s="24"/>
      <c r="C21" s="25"/>
      <c r="D21" s="25"/>
      <c r="E21" s="26"/>
      <c r="F21" s="26"/>
      <c r="G21" s="27"/>
      <c r="H21" s="27"/>
      <c r="I21" s="28"/>
      <c r="J21" s="29"/>
      <c r="K21" s="27"/>
      <c r="L21" s="27"/>
      <c r="M21" s="27"/>
      <c r="N21" s="28"/>
      <c r="O21" s="2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2.75">
      <c r="A22" s="1"/>
      <c r="E22" s="2"/>
      <c r="F22" s="2"/>
      <c r="G22" s="2"/>
      <c r="H22" s="2"/>
      <c r="I22" s="2"/>
      <c r="J22" s="2"/>
      <c r="K22" s="2"/>
      <c r="L22" s="2"/>
      <c r="M22" s="2"/>
      <c r="N22" s="33"/>
      <c r="O22" s="3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2.75">
      <c r="A23" s="13"/>
      <c r="B23" s="3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2.75">
      <c r="A24" s="13"/>
      <c r="B24" s="30"/>
      <c r="C24" s="2"/>
      <c r="D24" s="2"/>
      <c r="E24" s="3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2.7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2.7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2.7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2.7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2.7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2.7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2.7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2.7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2.7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2.7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2.7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2.7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2.7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2.7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2.7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2.7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2.7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2.7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2.7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2.7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2.7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2.7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2.7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2.7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2.7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2.7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2.7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2.7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2.7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2.7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2.7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2.7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2.7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2.7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2.7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2.7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2.7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2.7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2.7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2.7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2.7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2.7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2.7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2.7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2.7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2.7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2.7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2.7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2.7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2.7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2.7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2.7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2.7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2.7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2.7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2.7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2.7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2.7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2.7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2.7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2.7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2.7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2.7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2.7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2.7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2.7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2.7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2.7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2.7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2.7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2.7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2.7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2.7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2.7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2.7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2.7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2.7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2.7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2.7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2.7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2.7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2.7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7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2.7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2.7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7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7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7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7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7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7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7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7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7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7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7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7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7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7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7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7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7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7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7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7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7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7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7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7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7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7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7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7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7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7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7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7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7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7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7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7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7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7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7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7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7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7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7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7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7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7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7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7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7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7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7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2.7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2.7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2.7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2.7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2.7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2.7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2.7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2.7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2.7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2.7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2.7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2.7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2.7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2.7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2.7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2.7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2.7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2.7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2.7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2.7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2.7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2.7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2.7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2.7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2.7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2.7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2.7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2.7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2.7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2.7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2.7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2.7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2.7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2.7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2.7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2.7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2.7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2.7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2.7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2.7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2.7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2.7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2.7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2.7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2.7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2.7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2.7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2.7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2.7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2.7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2.7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2.7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2.7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2.7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2.7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2.7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2.7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2.7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2.7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2.7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2.7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2.7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2.7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2.7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2.7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2.7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2.7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2.7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2.7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2.7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2.7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2.7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2.7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2.7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2.7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2.7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2.7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2.7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2.7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2.7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2.7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2.7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2.7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2.7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2.7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2.7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2.7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2.7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2.7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2.7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2.7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2.7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2.7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2.7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2.7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2.7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2.7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2.7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2.7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2.7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2.7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2.7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2.7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2.7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2.7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2.7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2.7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2.7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2.7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2.7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2.7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2.7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2.7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2.7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2.7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2.7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2.7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2.7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2.7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2.7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2.7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2.7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2.7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2.7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2.7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2.7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2.7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2.7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2.7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2.7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2.7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2.7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2.7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2.7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2.7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2.7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2.7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2.7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2.7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2.7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</sheetData>
  <mergeCells count="6">
    <mergeCell ref="N22:O22"/>
    <mergeCell ref="B6:O6"/>
    <mergeCell ref="B1:O1"/>
    <mergeCell ref="B3:O3"/>
    <mergeCell ref="B4:O4"/>
    <mergeCell ref="C5:O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99"/>
    <outlinePr summaryBelow="0" summaryRight="0"/>
    <pageSetUpPr fitToPage="1"/>
  </sheetPr>
  <dimension ref="A1:AA989"/>
  <sheetViews>
    <sheetView topLeftCell="D1" workbookViewId="0">
      <selection activeCell="L4" sqref="L4"/>
    </sheetView>
  </sheetViews>
  <sheetFormatPr defaultColWidth="14.42578125" defaultRowHeight="15.75" customHeight="1"/>
  <cols>
    <col min="1" max="1" width="3.85546875" hidden="1" customWidth="1"/>
    <col min="2" max="2" width="9.42578125" hidden="1" customWidth="1"/>
    <col min="3" max="3" width="21.5703125" hidden="1" customWidth="1"/>
    <col min="4" max="5" width="23.5703125" customWidth="1"/>
    <col min="6" max="6" width="16.5703125" bestFit="1" customWidth="1"/>
    <col min="7" max="7" width="4.7109375" bestFit="1" customWidth="1"/>
    <col min="8" max="8" width="5" bestFit="1" customWidth="1"/>
    <col min="9" max="9" width="11.7109375" bestFit="1" customWidth="1"/>
    <col min="10" max="10" width="14.42578125" hidden="1"/>
    <col min="11" max="11" width="5.7109375" bestFit="1" customWidth="1"/>
  </cols>
  <sheetData>
    <row r="1" spans="1:27" ht="84.75" customHeight="1">
      <c r="A1" s="2"/>
      <c r="B1" s="35"/>
      <c r="C1" s="34"/>
      <c r="D1" s="34"/>
      <c r="E1" s="34"/>
      <c r="F1" s="34"/>
      <c r="G1" s="34"/>
      <c r="H1" s="34"/>
      <c r="I1" s="34"/>
      <c r="J1" s="34"/>
      <c r="K1" s="3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hidden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>
      <c r="A3" s="2"/>
      <c r="B3" s="36"/>
      <c r="C3" s="34"/>
      <c r="D3" s="34"/>
      <c r="E3" s="34"/>
      <c r="F3" s="34"/>
      <c r="G3" s="34"/>
      <c r="H3" s="34"/>
      <c r="I3" s="34"/>
      <c r="J3" s="34"/>
      <c r="K3" s="34"/>
      <c r="L3" s="5"/>
      <c r="M3" s="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>
      <c r="A4" s="2"/>
      <c r="B4" s="37" t="s">
        <v>74</v>
      </c>
      <c r="C4" s="34"/>
      <c r="D4" s="34"/>
      <c r="E4" s="34"/>
      <c r="F4" s="34"/>
      <c r="G4" s="34"/>
      <c r="H4" s="34"/>
      <c r="I4" s="34"/>
      <c r="J4" s="34"/>
      <c r="K4" s="3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>
      <c r="A5" s="2"/>
      <c r="B5" s="6"/>
      <c r="D5" s="60" t="s">
        <v>70</v>
      </c>
      <c r="E5" s="59"/>
      <c r="F5" s="59"/>
      <c r="G5" s="59"/>
      <c r="H5" s="59"/>
      <c r="I5" s="59"/>
      <c r="J5" s="59"/>
      <c r="K5" s="59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>
      <c r="A6" s="2"/>
      <c r="B6" s="57" t="s">
        <v>2</v>
      </c>
      <c r="C6" s="58"/>
      <c r="D6" s="58"/>
      <c r="E6" s="58"/>
      <c r="F6" s="58"/>
      <c r="G6" s="58"/>
      <c r="H6" s="58"/>
      <c r="I6" s="58"/>
      <c r="J6" s="58"/>
      <c r="K6" s="5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3.5" thickBot="1">
      <c r="A7" s="2"/>
      <c r="B7" s="7"/>
      <c r="C7" s="7"/>
      <c r="D7" s="7"/>
      <c r="E7" s="7"/>
      <c r="F7" s="7"/>
      <c r="G7" s="7"/>
      <c r="H7" s="7"/>
      <c r="I7" s="8"/>
      <c r="J7" s="8"/>
      <c r="K7" s="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5.25" customHeight="1">
      <c r="A8" s="2"/>
      <c r="B8" s="9" t="s">
        <v>3</v>
      </c>
      <c r="C8" s="38" t="s">
        <v>4</v>
      </c>
      <c r="D8" s="41" t="s">
        <v>5</v>
      </c>
      <c r="E8" s="42" t="s">
        <v>6</v>
      </c>
      <c r="F8" s="42" t="s">
        <v>7</v>
      </c>
      <c r="G8" s="42" t="s">
        <v>8</v>
      </c>
      <c r="H8" s="42" t="s">
        <v>9</v>
      </c>
      <c r="I8" s="42" t="s">
        <v>10</v>
      </c>
      <c r="J8" s="42" t="s">
        <v>12</v>
      </c>
      <c r="K8" s="43" t="s">
        <v>13</v>
      </c>
      <c r="L8" s="3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hidden="1">
      <c r="A9" s="2"/>
      <c r="B9" s="11" t="s">
        <v>17</v>
      </c>
      <c r="C9" s="39"/>
      <c r="D9" s="44" t="s">
        <v>18</v>
      </c>
      <c r="E9" s="12" t="s">
        <v>21</v>
      </c>
      <c r="F9" s="12" t="s">
        <v>24</v>
      </c>
      <c r="G9" s="23">
        <f>VLOOKUP($B9,'OR1'!$B$9:$O$20,14,FALSE)</f>
        <v>62</v>
      </c>
      <c r="H9" s="23">
        <f>VLOOKUP($B9,'OR2'!$B$9:$O$20,14,FALSE)</f>
        <v>58.099999999999994</v>
      </c>
      <c r="I9" s="23">
        <f t="shared" ref="I9:I20" si="0">SUM(G9:H9)</f>
        <v>120.1</v>
      </c>
      <c r="J9" s="23">
        <f t="shared" ref="J9:J20" si="1">COUNTIF(G9:H9,"NS")</f>
        <v>0</v>
      </c>
      <c r="K9" s="45">
        <v>1</v>
      </c>
      <c r="L9" s="4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hidden="1">
      <c r="A10" s="2"/>
      <c r="B10" s="11" t="s">
        <v>36</v>
      </c>
      <c r="C10" s="39"/>
      <c r="D10" s="44" t="s">
        <v>37</v>
      </c>
      <c r="E10" s="12" t="s">
        <v>38</v>
      </c>
      <c r="F10" s="12"/>
      <c r="G10" s="23">
        <f>VLOOKUP($B10,'OR1'!$B$9:$O$20,14,FALSE)</f>
        <v>27</v>
      </c>
      <c r="H10" s="23">
        <f>VLOOKUP($B10,'OR2'!$B$9:$O$20,14,FALSE)</f>
        <v>14.7</v>
      </c>
      <c r="I10" s="23">
        <f t="shared" si="0"/>
        <v>41.7</v>
      </c>
      <c r="J10" s="23">
        <f t="shared" si="1"/>
        <v>0</v>
      </c>
      <c r="K10" s="45">
        <v>2</v>
      </c>
      <c r="L10" s="19"/>
      <c r="M10" s="2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hidden="1">
      <c r="A11" s="2"/>
      <c r="B11" s="11" t="s">
        <v>39</v>
      </c>
      <c r="C11" s="39"/>
      <c r="D11" s="44" t="s">
        <v>40</v>
      </c>
      <c r="E11" s="12" t="s">
        <v>41</v>
      </c>
      <c r="F11" s="12"/>
      <c r="G11" s="23">
        <f>VLOOKUP($B11,'OR1'!$B$9:$O$20,14,FALSE)</f>
        <v>21</v>
      </c>
      <c r="H11" s="23">
        <f>VLOOKUP($B11,'OR2'!$B$9:$O$20,14,FALSE)</f>
        <v>23.099999999999998</v>
      </c>
      <c r="I11" s="23">
        <f t="shared" si="0"/>
        <v>44.099999999999994</v>
      </c>
      <c r="J11" s="23">
        <f t="shared" si="1"/>
        <v>0</v>
      </c>
      <c r="K11" s="45">
        <v>3</v>
      </c>
      <c r="L11" s="1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.75" hidden="1">
      <c r="A12" s="2"/>
      <c r="B12" s="11" t="s">
        <v>45</v>
      </c>
      <c r="C12" s="39"/>
      <c r="D12" s="44" t="s">
        <v>46</v>
      </c>
      <c r="E12" s="12" t="s">
        <v>47</v>
      </c>
      <c r="F12" s="12"/>
      <c r="G12" s="23">
        <f>VLOOKUP($B12,'OR1'!$B$9:$O$20,14,FALSE)</f>
        <v>47</v>
      </c>
      <c r="H12" s="23">
        <f>VLOOKUP($B12,'OR2'!$B$9:$O$20,14,FALSE)</f>
        <v>10.5</v>
      </c>
      <c r="I12" s="23">
        <f t="shared" si="0"/>
        <v>57.5</v>
      </c>
      <c r="J12" s="23">
        <f t="shared" si="1"/>
        <v>0</v>
      </c>
      <c r="K12" s="45">
        <v>4</v>
      </c>
      <c r="L12" s="1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75" hidden="1">
      <c r="A13" s="2"/>
      <c r="B13" s="11" t="s">
        <v>54</v>
      </c>
      <c r="C13" s="39"/>
      <c r="D13" s="44" t="s">
        <v>55</v>
      </c>
      <c r="E13" s="12" t="s">
        <v>56</v>
      </c>
      <c r="F13" s="12"/>
      <c r="G13" s="23">
        <f>VLOOKUP($B13,'OR1'!$B$9:$O$20,14,FALSE)</f>
        <v>40</v>
      </c>
      <c r="H13" s="23">
        <f>VLOOKUP($B13,'OR2'!$B$9:$O$20,14,FALSE)</f>
        <v>32.9</v>
      </c>
      <c r="I13" s="23">
        <f t="shared" si="0"/>
        <v>72.900000000000006</v>
      </c>
      <c r="J13" s="23">
        <f t="shared" si="1"/>
        <v>0</v>
      </c>
      <c r="K13" s="45">
        <v>5</v>
      </c>
      <c r="L13" s="1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hidden="1">
      <c r="A14" s="2"/>
      <c r="B14" s="11" t="s">
        <v>48</v>
      </c>
      <c r="C14" s="39"/>
      <c r="D14" s="44" t="s">
        <v>49</v>
      </c>
      <c r="E14" s="12" t="s">
        <v>51</v>
      </c>
      <c r="F14" s="12"/>
      <c r="G14" s="23">
        <f>VLOOKUP($B14,'OR1'!$B$9:$O$20,14,FALSE)</f>
        <v>10</v>
      </c>
      <c r="H14" s="23">
        <f>VLOOKUP($B14,'OR2'!$B$9:$O$20,14,FALSE)</f>
        <v>50.4</v>
      </c>
      <c r="I14" s="23">
        <f t="shared" si="0"/>
        <v>60.4</v>
      </c>
      <c r="J14" s="23">
        <f t="shared" si="1"/>
        <v>0</v>
      </c>
      <c r="K14" s="45">
        <v>6</v>
      </c>
      <c r="L14" s="1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hidden="1">
      <c r="A15" s="2"/>
      <c r="B15" s="11" t="s">
        <v>57</v>
      </c>
      <c r="C15" s="39"/>
      <c r="D15" s="44" t="s">
        <v>58</v>
      </c>
      <c r="E15" s="12" t="s">
        <v>59</v>
      </c>
      <c r="F15" s="12"/>
      <c r="G15" s="23">
        <f>VLOOKUP($B15,'OR1'!$B$9:$O$20,14,FALSE)</f>
        <v>54</v>
      </c>
      <c r="H15" s="23" t="str">
        <f>VLOOKUP($B15,'OR2'!$B$9:$O$20,14,FALSE)</f>
        <v>NS</v>
      </c>
      <c r="I15" s="23">
        <f t="shared" si="0"/>
        <v>54</v>
      </c>
      <c r="J15" s="23">
        <f t="shared" si="1"/>
        <v>1</v>
      </c>
      <c r="K15" s="45">
        <v>7</v>
      </c>
      <c r="L15" s="1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hidden="1">
      <c r="A16" s="2"/>
      <c r="B16" s="11" t="s">
        <v>30</v>
      </c>
      <c r="C16" s="39"/>
      <c r="D16" s="44" t="s">
        <v>33</v>
      </c>
      <c r="E16" s="12" t="s">
        <v>35</v>
      </c>
      <c r="F16" s="12"/>
      <c r="G16" s="23">
        <f>VLOOKUP($B16,'OR1'!$B$9:$O$20,14,FALSE)</f>
        <v>33</v>
      </c>
      <c r="H16" s="23">
        <f>VLOOKUP($B16,'OR2'!$B$9:$O$20,14,FALSE)</f>
        <v>70</v>
      </c>
      <c r="I16" s="23">
        <f t="shared" si="0"/>
        <v>103</v>
      </c>
      <c r="J16" s="23">
        <f t="shared" si="1"/>
        <v>0</v>
      </c>
      <c r="K16" s="45">
        <v>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hidden="1">
      <c r="A17" s="2"/>
      <c r="B17" s="11" t="s">
        <v>50</v>
      </c>
      <c r="C17" s="39"/>
      <c r="D17" s="44" t="s">
        <v>52</v>
      </c>
      <c r="E17" s="12" t="s">
        <v>53</v>
      </c>
      <c r="F17" s="12"/>
      <c r="G17" s="23">
        <f>VLOOKUP($B17,'OR1'!$B$9:$O$20,14,FALSE)</f>
        <v>72</v>
      </c>
      <c r="H17" s="23">
        <f>VLOOKUP($B17,'OR2'!$B$9:$O$20,14,FALSE)</f>
        <v>28</v>
      </c>
      <c r="I17" s="23">
        <f t="shared" si="0"/>
        <v>100</v>
      </c>
      <c r="J17" s="23">
        <f t="shared" si="1"/>
        <v>0</v>
      </c>
      <c r="K17" s="45">
        <v>9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.75" hidden="1">
      <c r="A18" s="2"/>
      <c r="B18" s="11" t="s">
        <v>60</v>
      </c>
      <c r="C18" s="39"/>
      <c r="D18" s="44" t="s">
        <v>61</v>
      </c>
      <c r="E18" s="12" t="s">
        <v>62</v>
      </c>
      <c r="F18" s="12"/>
      <c r="G18" s="23">
        <f>VLOOKUP($B18,'OR1'!$B$9:$O$20,14,FALSE)</f>
        <v>15</v>
      </c>
      <c r="H18" s="23">
        <f>VLOOKUP($B18,'OR2'!$B$9:$O$20,14,FALSE)</f>
        <v>18.899999999999999</v>
      </c>
      <c r="I18" s="23">
        <f t="shared" si="0"/>
        <v>33.9</v>
      </c>
      <c r="J18" s="23">
        <f t="shared" si="1"/>
        <v>0</v>
      </c>
      <c r="K18" s="45">
        <v>10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hidden="1">
      <c r="A19" s="2"/>
      <c r="B19" s="11" t="s">
        <v>31</v>
      </c>
      <c r="C19" s="39"/>
      <c r="D19" s="44" t="s">
        <v>32</v>
      </c>
      <c r="E19" s="12" t="s">
        <v>34</v>
      </c>
      <c r="F19" s="12" t="s">
        <v>63</v>
      </c>
      <c r="G19" s="23">
        <f>VLOOKUP($B19,'OR1'!$B$9:$O$20,14,FALSE)</f>
        <v>100</v>
      </c>
      <c r="H19" s="23">
        <f>VLOOKUP($B19,'OR2'!$B$9:$O$20,14,FALSE)</f>
        <v>37.799999999999997</v>
      </c>
      <c r="I19" s="23">
        <f t="shared" si="0"/>
        <v>137.80000000000001</v>
      </c>
      <c r="J19" s="23">
        <f t="shared" si="1"/>
        <v>0</v>
      </c>
      <c r="K19" s="45">
        <v>11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hidden="1">
      <c r="A20" s="2"/>
      <c r="B20" s="11" t="s">
        <v>42</v>
      </c>
      <c r="C20" s="39"/>
      <c r="D20" s="44" t="s">
        <v>43</v>
      </c>
      <c r="E20" s="12" t="s">
        <v>44</v>
      </c>
      <c r="F20" s="12"/>
      <c r="G20" s="23">
        <f>VLOOKUP($B20,'OR1'!$B$9:$O$20,14,FALSE)</f>
        <v>83</v>
      </c>
      <c r="H20" s="23">
        <f>VLOOKUP($B20,'OR2'!$B$9:$O$20,14,FALSE)</f>
        <v>43.4</v>
      </c>
      <c r="I20" s="23">
        <f t="shared" si="0"/>
        <v>126.4</v>
      </c>
      <c r="J20" s="23">
        <f t="shared" si="1"/>
        <v>0</v>
      </c>
      <c r="K20" s="45">
        <v>12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75" hidden="1">
      <c r="A21" s="2"/>
      <c r="B21" s="2"/>
      <c r="C21" s="2"/>
      <c r="D21" s="46"/>
      <c r="E21" s="47"/>
      <c r="F21" s="47"/>
      <c r="G21" s="47"/>
      <c r="H21" s="47"/>
      <c r="I21" s="47"/>
      <c r="J21" s="47"/>
      <c r="K21" s="4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75" hidden="1">
      <c r="A22" s="2"/>
      <c r="B22" s="2"/>
      <c r="C22" s="2"/>
      <c r="D22" s="46"/>
      <c r="E22" s="47"/>
      <c r="F22" s="47"/>
      <c r="G22" s="47"/>
      <c r="H22" s="47"/>
      <c r="I22" s="49">
        <f ca="1">NOW()</f>
        <v>43499.759501504632</v>
      </c>
      <c r="J22" s="50"/>
      <c r="K22" s="5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.75" hidden="1">
      <c r="A23" s="2"/>
      <c r="B23" s="2"/>
      <c r="C23" s="2"/>
      <c r="D23" s="46"/>
      <c r="E23" s="47"/>
      <c r="F23" s="47"/>
      <c r="G23" s="47"/>
      <c r="H23" s="47"/>
      <c r="I23" s="47"/>
      <c r="J23" s="47"/>
      <c r="K23" s="4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.75">
      <c r="A24" s="2"/>
      <c r="B24" s="32" t="s">
        <v>31</v>
      </c>
      <c r="C24" s="39"/>
      <c r="D24" s="44" t="s">
        <v>32</v>
      </c>
      <c r="E24" s="12" t="s">
        <v>34</v>
      </c>
      <c r="F24" s="12" t="s">
        <v>63</v>
      </c>
      <c r="G24" s="23">
        <v>100</v>
      </c>
      <c r="H24" s="23">
        <v>37.799999999999997</v>
      </c>
      <c r="I24" s="23">
        <v>137.80000000000001</v>
      </c>
      <c r="J24" s="23">
        <v>0</v>
      </c>
      <c r="K24" s="45">
        <v>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75">
      <c r="A25" s="2"/>
      <c r="B25" s="32" t="s">
        <v>42</v>
      </c>
      <c r="C25" s="40"/>
      <c r="D25" s="44" t="s">
        <v>43</v>
      </c>
      <c r="E25" s="12" t="s">
        <v>44</v>
      </c>
      <c r="F25" s="12"/>
      <c r="G25" s="23">
        <v>83</v>
      </c>
      <c r="H25" s="23">
        <v>43.4</v>
      </c>
      <c r="I25" s="23">
        <v>126.4</v>
      </c>
      <c r="J25" s="23">
        <v>0</v>
      </c>
      <c r="K25" s="45">
        <v>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75">
      <c r="A26" s="2"/>
      <c r="B26" s="32" t="s">
        <v>17</v>
      </c>
      <c r="C26" s="39"/>
      <c r="D26" s="44" t="s">
        <v>18</v>
      </c>
      <c r="E26" s="12" t="s">
        <v>21</v>
      </c>
      <c r="F26" s="12" t="s">
        <v>24</v>
      </c>
      <c r="G26" s="23">
        <v>62</v>
      </c>
      <c r="H26" s="23">
        <v>58.099999999999994</v>
      </c>
      <c r="I26" s="23">
        <v>120.1</v>
      </c>
      <c r="J26" s="23">
        <v>0</v>
      </c>
      <c r="K26" s="45">
        <v>3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>
      <c r="A27" s="2"/>
      <c r="B27" s="32" t="s">
        <v>30</v>
      </c>
      <c r="C27" s="39"/>
      <c r="D27" s="44" t="s">
        <v>33</v>
      </c>
      <c r="E27" s="12" t="s">
        <v>35</v>
      </c>
      <c r="F27" s="12"/>
      <c r="G27" s="23">
        <v>33</v>
      </c>
      <c r="H27" s="23">
        <v>70</v>
      </c>
      <c r="I27" s="23">
        <v>103</v>
      </c>
      <c r="J27" s="23">
        <v>0</v>
      </c>
      <c r="K27" s="45">
        <v>4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>
      <c r="A28" s="2"/>
      <c r="B28" s="32" t="s">
        <v>50</v>
      </c>
      <c r="C28" s="39"/>
      <c r="D28" s="44" t="s">
        <v>52</v>
      </c>
      <c r="E28" s="12" t="s">
        <v>53</v>
      </c>
      <c r="F28" s="12"/>
      <c r="G28" s="23">
        <v>72</v>
      </c>
      <c r="H28" s="23">
        <v>28</v>
      </c>
      <c r="I28" s="23">
        <v>100</v>
      </c>
      <c r="J28" s="23">
        <v>0</v>
      </c>
      <c r="K28" s="45">
        <v>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75">
      <c r="A29" s="2"/>
      <c r="B29" s="32" t="s">
        <v>54</v>
      </c>
      <c r="C29" s="39"/>
      <c r="D29" s="44" t="s">
        <v>55</v>
      </c>
      <c r="E29" s="12" t="s">
        <v>56</v>
      </c>
      <c r="F29" s="12"/>
      <c r="G29" s="23">
        <v>40</v>
      </c>
      <c r="H29" s="23">
        <v>32.9</v>
      </c>
      <c r="I29" s="23">
        <v>72.900000000000006</v>
      </c>
      <c r="J29" s="23">
        <v>0</v>
      </c>
      <c r="K29" s="45">
        <v>6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>
      <c r="A30" s="2"/>
      <c r="B30" s="32" t="s">
        <v>48</v>
      </c>
      <c r="C30" s="39"/>
      <c r="D30" s="44" t="s">
        <v>49</v>
      </c>
      <c r="E30" s="12" t="s">
        <v>51</v>
      </c>
      <c r="F30" s="12"/>
      <c r="G30" s="23">
        <v>10</v>
      </c>
      <c r="H30" s="23">
        <v>50.4</v>
      </c>
      <c r="I30" s="23">
        <v>60.4</v>
      </c>
      <c r="J30" s="23">
        <v>0</v>
      </c>
      <c r="K30" s="45">
        <v>7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>
      <c r="A31" s="2"/>
      <c r="B31" s="32" t="s">
        <v>45</v>
      </c>
      <c r="C31" s="39"/>
      <c r="D31" s="44" t="s">
        <v>46</v>
      </c>
      <c r="E31" s="12" t="s">
        <v>47</v>
      </c>
      <c r="F31" s="12"/>
      <c r="G31" s="23">
        <v>47</v>
      </c>
      <c r="H31" s="23">
        <v>10.5</v>
      </c>
      <c r="I31" s="23">
        <v>57.5</v>
      </c>
      <c r="J31" s="23">
        <v>0</v>
      </c>
      <c r="K31" s="45">
        <v>8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>
      <c r="A32" s="2"/>
      <c r="B32" s="32" t="s">
        <v>39</v>
      </c>
      <c r="C32" s="39"/>
      <c r="D32" s="44" t="s">
        <v>40</v>
      </c>
      <c r="E32" s="12" t="s">
        <v>41</v>
      </c>
      <c r="F32" s="12"/>
      <c r="G32" s="23">
        <v>21</v>
      </c>
      <c r="H32" s="23">
        <v>23.099999999999998</v>
      </c>
      <c r="I32" s="23">
        <v>44.099999999999994</v>
      </c>
      <c r="J32" s="23">
        <v>0</v>
      </c>
      <c r="K32" s="45">
        <v>9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>
      <c r="A33" s="2"/>
      <c r="B33" s="32" t="s">
        <v>36</v>
      </c>
      <c r="C33" s="39"/>
      <c r="D33" s="44" t="s">
        <v>37</v>
      </c>
      <c r="E33" s="12" t="s">
        <v>38</v>
      </c>
      <c r="F33" s="12"/>
      <c r="G33" s="23">
        <v>27</v>
      </c>
      <c r="H33" s="23">
        <v>14.7</v>
      </c>
      <c r="I33" s="23">
        <v>41.7</v>
      </c>
      <c r="J33" s="23">
        <v>0</v>
      </c>
      <c r="K33" s="45">
        <v>10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>
      <c r="A34" s="2"/>
      <c r="B34" s="32" t="s">
        <v>60</v>
      </c>
      <c r="C34" s="39"/>
      <c r="D34" s="44" t="s">
        <v>61</v>
      </c>
      <c r="E34" s="12" t="s">
        <v>62</v>
      </c>
      <c r="F34" s="12"/>
      <c r="G34" s="23">
        <v>15</v>
      </c>
      <c r="H34" s="23">
        <v>18.899999999999999</v>
      </c>
      <c r="I34" s="23">
        <v>33.9</v>
      </c>
      <c r="J34" s="23">
        <v>0</v>
      </c>
      <c r="K34" s="45">
        <v>11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3.5" thickBot="1">
      <c r="A35" s="2"/>
      <c r="B35" s="32" t="s">
        <v>57</v>
      </c>
      <c r="C35" s="39"/>
      <c r="D35" s="52" t="s">
        <v>58</v>
      </c>
      <c r="E35" s="53" t="s">
        <v>59</v>
      </c>
      <c r="F35" s="53"/>
      <c r="G35" s="54">
        <v>54</v>
      </c>
      <c r="H35" s="55" t="s">
        <v>64</v>
      </c>
      <c r="I35" s="54">
        <v>54</v>
      </c>
      <c r="J35" s="54">
        <v>1</v>
      </c>
      <c r="K35" s="56">
        <v>12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>
      <c r="A37" s="2"/>
      <c r="B37" s="2"/>
      <c r="C37" s="2"/>
      <c r="D37" s="2"/>
      <c r="E37" s="2"/>
      <c r="F37" s="2"/>
      <c r="G37" s="2"/>
      <c r="H37" s="2"/>
      <c r="I37" s="33"/>
      <c r="J37" s="34"/>
      <c r="K37" s="3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</sheetData>
  <mergeCells count="7">
    <mergeCell ref="I22:K22"/>
    <mergeCell ref="I37:K37"/>
    <mergeCell ref="B4:K4"/>
    <mergeCell ref="B6:K6"/>
    <mergeCell ref="B1:K1"/>
    <mergeCell ref="B3:K3"/>
    <mergeCell ref="D5:K5"/>
  </mergeCells>
  <printOptions horizontalCentered="1"/>
  <pageMargins left="0.7" right="0.7" top="0.75" bottom="0.75" header="0" footer="0"/>
  <pageSetup paperSize="9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OR1</vt:lpstr>
      <vt:lpstr>OR2</vt:lpstr>
      <vt:lpstr>Suvestine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toughbook.lt</dc:creator>
  <cp:lastModifiedBy>toughbook.lt</cp:lastModifiedBy>
  <dcterms:created xsi:type="dcterms:W3CDTF">2019-02-03T14:20:17Z</dcterms:created>
  <dcterms:modified xsi:type="dcterms:W3CDTF">2019-02-03T16:15:26Z</dcterms:modified>
</cp:coreProperties>
</file>