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Šios_darbaknygės" defaultThemeVersion="124226"/>
  <bookViews>
    <workbookView xWindow="0" yWindow="0" windowWidth="23040" windowHeight="9090" tabRatio="894" activeTab="12"/>
  </bookViews>
  <sheets>
    <sheet name="GR1 Kalcitas 1" sheetId="2" r:id="rId1"/>
    <sheet name="GR Kalcitas 2" sheetId="19" r:id="rId2"/>
    <sheet name="GR Smalininkai 1" sheetId="20" r:id="rId3"/>
    <sheet name="GR Smalininkai 2" sheetId="21" r:id="rId4"/>
    <sheet name="GR Smalininkai 3" sheetId="22" r:id="rId5"/>
    <sheet name="GR Smalininkai 4" sheetId="23" r:id="rId6"/>
    <sheet name="GR Mara 1" sheetId="24" r:id="rId7"/>
    <sheet name="GR Mara 2" sheetId="25" r:id="rId8"/>
    <sheet name="GR Poligonas 1" sheetId="26" r:id="rId9"/>
    <sheet name="GR Poligonas 2" sheetId="27" r:id="rId10"/>
    <sheet name="GR Kalcitas 5" sheetId="28" r:id="rId11"/>
    <sheet name="GR Kalcitas 6" sheetId="29" r:id="rId12"/>
    <sheet name="SUVESTINE" sheetId="12" r:id="rId13"/>
  </sheets>
  <calcPr calcId="162913"/>
</workbook>
</file>

<file path=xl/calcChain.xml><?xml version="1.0" encoding="utf-8"?>
<calcChain xmlns="http://schemas.openxmlformats.org/spreadsheetml/2006/main">
  <c r="I23" i="29" l="1"/>
  <c r="I22" i="29"/>
  <c r="I21" i="29"/>
  <c r="I23" i="28"/>
  <c r="I22" i="28"/>
  <c r="O22" i="12" l="1"/>
  <c r="O24" i="12"/>
  <c r="O21" i="12"/>
  <c r="O30" i="29"/>
  <c r="I30" i="29"/>
  <c r="E30" i="29"/>
  <c r="O29" i="29"/>
  <c r="I29" i="29"/>
  <c r="E29" i="29"/>
  <c r="O28" i="29"/>
  <c r="I28" i="29"/>
  <c r="E28" i="29"/>
  <c r="O27" i="29"/>
  <c r="I27" i="29"/>
  <c r="E27" i="29"/>
  <c r="O26" i="29"/>
  <c r="I26" i="29"/>
  <c r="E26" i="29"/>
  <c r="O25" i="29"/>
  <c r="I25" i="29"/>
  <c r="E25" i="29"/>
  <c r="O24" i="29"/>
  <c r="I24" i="29"/>
  <c r="E24" i="29"/>
  <c r="E20" i="29"/>
  <c r="I20" i="29" s="1"/>
  <c r="O23" i="12" s="1"/>
  <c r="O22" i="29"/>
  <c r="E23" i="29"/>
  <c r="O21" i="29"/>
  <c r="E21" i="29"/>
  <c r="F21" i="29" s="1"/>
  <c r="E22" i="29"/>
  <c r="E18" i="29"/>
  <c r="I18" i="29" s="1"/>
  <c r="O19" i="12" s="1"/>
  <c r="E19" i="29"/>
  <c r="I19" i="29" s="1"/>
  <c r="O20" i="12" s="1"/>
  <c r="E17" i="29"/>
  <c r="O17" i="29" s="1"/>
  <c r="F12" i="29"/>
  <c r="O20" i="29" l="1"/>
  <c r="O23" i="29"/>
  <c r="O19" i="29"/>
  <c r="O18" i="29"/>
  <c r="I17" i="29"/>
  <c r="O18" i="12" s="1"/>
  <c r="I18" i="27"/>
  <c r="I20" i="27"/>
  <c r="I22" i="26"/>
  <c r="I21" i="26"/>
  <c r="I18" i="26"/>
  <c r="N24" i="12"/>
  <c r="N22" i="12"/>
  <c r="M24" i="12"/>
  <c r="M22" i="12"/>
  <c r="L24" i="12"/>
  <c r="L22" i="12"/>
  <c r="O30" i="28"/>
  <c r="I30" i="28"/>
  <c r="E30" i="28"/>
  <c r="O29" i="28"/>
  <c r="I29" i="28"/>
  <c r="E29" i="28"/>
  <c r="O28" i="28"/>
  <c r="I28" i="28"/>
  <c r="E28" i="28"/>
  <c r="O27" i="28"/>
  <c r="I27" i="28"/>
  <c r="E27" i="28"/>
  <c r="O26" i="28"/>
  <c r="I26" i="28"/>
  <c r="E26" i="28"/>
  <c r="O25" i="28"/>
  <c r="I25" i="28"/>
  <c r="E25" i="28"/>
  <c r="O24" i="28"/>
  <c r="I24" i="28"/>
  <c r="E24" i="28"/>
  <c r="E20" i="28"/>
  <c r="O20" i="28" s="1"/>
  <c r="O22" i="28"/>
  <c r="E23" i="28"/>
  <c r="E21" i="28"/>
  <c r="E22" i="28"/>
  <c r="E19" i="28"/>
  <c r="E18" i="28"/>
  <c r="E17" i="28"/>
  <c r="O17" i="28" s="1"/>
  <c r="F12" i="28"/>
  <c r="O30" i="27"/>
  <c r="I30" i="27"/>
  <c r="E30" i="27"/>
  <c r="O29" i="27"/>
  <c r="I29" i="27"/>
  <c r="E29" i="27"/>
  <c r="O28" i="27"/>
  <c r="I28" i="27"/>
  <c r="E28" i="27"/>
  <c r="O27" i="27"/>
  <c r="I27" i="27"/>
  <c r="E27" i="27"/>
  <c r="O26" i="27"/>
  <c r="I26" i="27"/>
  <c r="E26" i="27"/>
  <c r="O25" i="27"/>
  <c r="I25" i="27"/>
  <c r="E25" i="27"/>
  <c r="O24" i="27"/>
  <c r="I24" i="27"/>
  <c r="E24" i="27"/>
  <c r="E21" i="27"/>
  <c r="O23" i="27" s="1"/>
  <c r="O22" i="27"/>
  <c r="I23" i="27"/>
  <c r="E23" i="27"/>
  <c r="E19" i="27"/>
  <c r="I19" i="27" s="1"/>
  <c r="M21" i="12" s="1"/>
  <c r="I22" i="27"/>
  <c r="E22" i="27"/>
  <c r="E18" i="27"/>
  <c r="E20" i="27"/>
  <c r="O18" i="27" s="1"/>
  <c r="E17" i="27"/>
  <c r="O17" i="27" s="1"/>
  <c r="F12" i="27"/>
  <c r="O30" i="26"/>
  <c r="I30" i="26"/>
  <c r="E30" i="26"/>
  <c r="O29" i="26"/>
  <c r="I29" i="26"/>
  <c r="E29" i="26"/>
  <c r="O28" i="26"/>
  <c r="I28" i="26"/>
  <c r="E28" i="26"/>
  <c r="O27" i="26"/>
  <c r="I27" i="26"/>
  <c r="E27" i="26"/>
  <c r="O26" i="26"/>
  <c r="I26" i="26"/>
  <c r="E26" i="26"/>
  <c r="O25" i="26"/>
  <c r="I25" i="26"/>
  <c r="E25" i="26"/>
  <c r="O24" i="26"/>
  <c r="I24" i="26"/>
  <c r="E24" i="26"/>
  <c r="E20" i="26"/>
  <c r="O23" i="26" s="1"/>
  <c r="O22" i="26"/>
  <c r="I23" i="26"/>
  <c r="E23" i="26"/>
  <c r="E19" i="26"/>
  <c r="O21" i="26" s="1"/>
  <c r="E22" i="26"/>
  <c r="E18" i="26"/>
  <c r="E21" i="26"/>
  <c r="E17" i="26"/>
  <c r="O17" i="26" s="1"/>
  <c r="F12" i="26"/>
  <c r="O21" i="28" l="1"/>
  <c r="I21" i="28"/>
  <c r="N21" i="12" s="1"/>
  <c r="O18" i="28"/>
  <c r="I18" i="28"/>
  <c r="N20" i="12" s="1"/>
  <c r="O19" i="28"/>
  <c r="I19" i="28"/>
  <c r="O23" i="28"/>
  <c r="I20" i="28"/>
  <c r="N23" i="12" s="1"/>
  <c r="I17" i="28"/>
  <c r="N18" i="12" s="1"/>
  <c r="N19" i="12"/>
  <c r="O20" i="27"/>
  <c r="M19" i="12"/>
  <c r="I21" i="27"/>
  <c r="M23" i="12" s="1"/>
  <c r="O21" i="27"/>
  <c r="O19" i="27"/>
  <c r="M20" i="12"/>
  <c r="I19" i="26"/>
  <c r="L21" i="12" s="1"/>
  <c r="I20" i="26"/>
  <c r="L23" i="12" s="1"/>
  <c r="O19" i="26"/>
  <c r="O20" i="26"/>
  <c r="L19" i="12"/>
  <c r="O18" i="26"/>
  <c r="L20" i="12"/>
  <c r="I17" i="27"/>
  <c r="M18" i="12" s="1"/>
  <c r="I17" i="26"/>
  <c r="L18" i="12" s="1"/>
  <c r="K23" i="12"/>
  <c r="K22" i="12"/>
  <c r="K24" i="12"/>
  <c r="K21" i="12"/>
  <c r="K19" i="12"/>
  <c r="K20" i="12"/>
  <c r="K18" i="12"/>
  <c r="J23" i="12"/>
  <c r="J22" i="12"/>
  <c r="J24" i="12"/>
  <c r="J21" i="12"/>
  <c r="J19" i="12"/>
  <c r="J20" i="12"/>
  <c r="J18" i="12"/>
  <c r="I19" i="12"/>
  <c r="I23" i="12"/>
  <c r="I22" i="12"/>
  <c r="I24" i="12"/>
  <c r="I21" i="12"/>
  <c r="I20" i="12"/>
  <c r="I18" i="12"/>
  <c r="E23" i="25"/>
  <c r="E22" i="25"/>
  <c r="E21" i="25"/>
  <c r="E20" i="25"/>
  <c r="E19" i="25"/>
  <c r="E18" i="25"/>
  <c r="E17" i="25"/>
  <c r="E23" i="24"/>
  <c r="E22" i="24"/>
  <c r="E21" i="24"/>
  <c r="E20" i="24"/>
  <c r="E19" i="24"/>
  <c r="E18" i="24"/>
  <c r="E17" i="24"/>
  <c r="E23" i="23"/>
  <c r="E22" i="23"/>
  <c r="E21" i="23"/>
  <c r="E20" i="23"/>
  <c r="E19" i="23"/>
  <c r="E18" i="23"/>
  <c r="E17" i="23"/>
  <c r="D18" i="12"/>
  <c r="H18" i="12"/>
  <c r="O30" i="25" l="1"/>
  <c r="I30" i="25"/>
  <c r="E30" i="25"/>
  <c r="O29" i="25"/>
  <c r="I29" i="25"/>
  <c r="E29" i="25"/>
  <c r="O28" i="25"/>
  <c r="I28" i="25"/>
  <c r="E28" i="25"/>
  <c r="O27" i="25"/>
  <c r="I27" i="25"/>
  <c r="E27" i="25"/>
  <c r="O26" i="25"/>
  <c r="I26" i="25"/>
  <c r="E26" i="25"/>
  <c r="O25" i="25"/>
  <c r="I25" i="25"/>
  <c r="E25" i="25"/>
  <c r="O24" i="25"/>
  <c r="I24" i="25"/>
  <c r="E24" i="25"/>
  <c r="O23" i="25"/>
  <c r="I23" i="25"/>
  <c r="O22" i="25"/>
  <c r="I22" i="25"/>
  <c r="O21" i="25"/>
  <c r="I21" i="25"/>
  <c r="F21" i="25"/>
  <c r="O20" i="25"/>
  <c r="I20" i="25"/>
  <c r="F12" i="25"/>
  <c r="I20" i="24"/>
  <c r="O30" i="24"/>
  <c r="I30" i="24"/>
  <c r="E30" i="24"/>
  <c r="O29" i="24"/>
  <c r="I29" i="24"/>
  <c r="E29" i="24"/>
  <c r="O28" i="24"/>
  <c r="I28" i="24"/>
  <c r="E28" i="24"/>
  <c r="O27" i="24"/>
  <c r="I27" i="24"/>
  <c r="E27" i="24"/>
  <c r="O26" i="24"/>
  <c r="I26" i="24"/>
  <c r="E26" i="24"/>
  <c r="O25" i="24"/>
  <c r="I25" i="24"/>
  <c r="E25" i="24"/>
  <c r="O24" i="24"/>
  <c r="I24" i="24"/>
  <c r="E24" i="24"/>
  <c r="O23" i="24"/>
  <c r="I23" i="24"/>
  <c r="O22" i="24"/>
  <c r="I22" i="24"/>
  <c r="O21" i="24"/>
  <c r="I21" i="24"/>
  <c r="F21" i="24"/>
  <c r="O20" i="24"/>
  <c r="I19" i="24"/>
  <c r="I17" i="24"/>
  <c r="F12" i="24"/>
  <c r="I23" i="23"/>
  <c r="I22" i="23"/>
  <c r="I21" i="23"/>
  <c r="O30" i="23"/>
  <c r="I30" i="23"/>
  <c r="E30" i="23"/>
  <c r="O29" i="23"/>
  <c r="I29" i="23"/>
  <c r="E29" i="23"/>
  <c r="O28" i="23"/>
  <c r="I28" i="23"/>
  <c r="E28" i="23"/>
  <c r="O27" i="23"/>
  <c r="I27" i="23"/>
  <c r="E27" i="23"/>
  <c r="O26" i="23"/>
  <c r="I26" i="23"/>
  <c r="E26" i="23"/>
  <c r="O25" i="23"/>
  <c r="I25" i="23"/>
  <c r="E25" i="23"/>
  <c r="O24" i="23"/>
  <c r="I24" i="23"/>
  <c r="E24" i="23"/>
  <c r="O21" i="23"/>
  <c r="F21" i="23"/>
  <c r="O23" i="23"/>
  <c r="O22" i="23"/>
  <c r="F12" i="23"/>
  <c r="J23" i="22"/>
  <c r="I17" i="25" l="1"/>
  <c r="O17" i="25"/>
  <c r="I18" i="25"/>
  <c r="O19" i="25"/>
  <c r="I19" i="25"/>
  <c r="O18" i="25"/>
  <c r="O19" i="24"/>
  <c r="O18" i="24"/>
  <c r="I18" i="24"/>
  <c r="O17" i="24"/>
  <c r="I19" i="23"/>
  <c r="O20" i="23"/>
  <c r="O19" i="23"/>
  <c r="I17" i="23"/>
  <c r="O17" i="23"/>
  <c r="I18" i="23"/>
  <c r="O18" i="23"/>
  <c r="J22" i="22" l="1"/>
  <c r="J21" i="22"/>
  <c r="E23" i="12" l="1"/>
  <c r="E24" i="12"/>
  <c r="E19" i="12"/>
  <c r="E21" i="12"/>
  <c r="E20" i="12"/>
  <c r="E22" i="12"/>
  <c r="E18" i="12"/>
  <c r="D23" i="12"/>
  <c r="D24" i="12"/>
  <c r="D19" i="12"/>
  <c r="D21" i="12"/>
  <c r="D20" i="12"/>
  <c r="D22" i="12"/>
  <c r="I23" i="21" l="1"/>
  <c r="G23" i="12" s="1"/>
  <c r="E17" i="22" l="1"/>
  <c r="E23" i="22"/>
  <c r="E22" i="22"/>
  <c r="E20" i="22"/>
  <c r="E21" i="22"/>
  <c r="E18" i="22"/>
  <c r="E19" i="22"/>
  <c r="F20" i="22" l="1"/>
  <c r="G20" i="22" s="1"/>
  <c r="F17" i="22"/>
  <c r="F23" i="22"/>
  <c r="G23" i="22" s="1"/>
  <c r="F22" i="22"/>
  <c r="G22" i="22" s="1"/>
  <c r="F21" i="22"/>
  <c r="G21" i="22" s="1"/>
  <c r="F18" i="22"/>
  <c r="F19" i="22"/>
  <c r="G19" i="22" s="1"/>
  <c r="P21" i="22" s="1"/>
  <c r="P30" i="22"/>
  <c r="J30" i="22"/>
  <c r="F30" i="22"/>
  <c r="P29" i="22"/>
  <c r="J29" i="22"/>
  <c r="F29" i="22"/>
  <c r="P28" i="22"/>
  <c r="J28" i="22"/>
  <c r="F28" i="22"/>
  <c r="P27" i="22"/>
  <c r="J27" i="22"/>
  <c r="F27" i="22"/>
  <c r="P26" i="22"/>
  <c r="J26" i="22"/>
  <c r="F26" i="22"/>
  <c r="P25" i="22"/>
  <c r="J25" i="22"/>
  <c r="F25" i="22"/>
  <c r="P24" i="22"/>
  <c r="J24" i="22"/>
  <c r="F24" i="22"/>
  <c r="G17" i="22"/>
  <c r="H23" i="12"/>
  <c r="H24" i="12"/>
  <c r="G18" i="22"/>
  <c r="P22" i="22" s="1"/>
  <c r="G12" i="22"/>
  <c r="P23" i="22" l="1"/>
  <c r="J17" i="22"/>
  <c r="H22" i="12" s="1"/>
  <c r="P18" i="22"/>
  <c r="J18" i="22"/>
  <c r="H19" i="12" s="1"/>
  <c r="P19" i="22"/>
  <c r="H21" i="12"/>
  <c r="P20" i="22"/>
  <c r="J20" i="22"/>
  <c r="H20" i="12" s="1"/>
  <c r="P17" i="22"/>
  <c r="J19" i="22"/>
  <c r="O30" i="21"/>
  <c r="I30" i="21"/>
  <c r="E30" i="21"/>
  <c r="O29" i="21"/>
  <c r="I29" i="21"/>
  <c r="E29" i="21"/>
  <c r="O28" i="21"/>
  <c r="I28" i="21"/>
  <c r="E28" i="21"/>
  <c r="O27" i="21"/>
  <c r="I27" i="21"/>
  <c r="E27" i="21"/>
  <c r="O26" i="21"/>
  <c r="I26" i="21"/>
  <c r="E26" i="21"/>
  <c r="O25" i="21"/>
  <c r="I25" i="21"/>
  <c r="E25" i="21"/>
  <c r="O24" i="21"/>
  <c r="I24" i="21"/>
  <c r="E24" i="21"/>
  <c r="E18" i="21"/>
  <c r="F18" i="21" s="1"/>
  <c r="O22" i="21"/>
  <c r="E23" i="21"/>
  <c r="F23" i="21" s="1"/>
  <c r="E22" i="21"/>
  <c r="F22" i="21" s="1"/>
  <c r="E19" i="21"/>
  <c r="F19" i="21" s="1"/>
  <c r="E20" i="21"/>
  <c r="F20" i="21" s="1"/>
  <c r="E21" i="21"/>
  <c r="F21" i="21" s="1"/>
  <c r="O21" i="21" s="1"/>
  <c r="E17" i="21"/>
  <c r="F17" i="21" s="1"/>
  <c r="F12" i="21"/>
  <c r="O17" i="21" l="1"/>
  <c r="I17" i="21"/>
  <c r="G18" i="12" s="1"/>
  <c r="O18" i="21"/>
  <c r="I21" i="21"/>
  <c r="I20" i="21"/>
  <c r="G21" i="12" s="1"/>
  <c r="O19" i="21"/>
  <c r="O23" i="21"/>
  <c r="I18" i="21"/>
  <c r="G22" i="12" s="1"/>
  <c r="O20" i="21"/>
  <c r="I19" i="21"/>
  <c r="G20" i="12" s="1"/>
  <c r="O30" i="20"/>
  <c r="I30" i="20"/>
  <c r="E30" i="20"/>
  <c r="O29" i="20"/>
  <c r="I29" i="20"/>
  <c r="E29" i="20"/>
  <c r="O28" i="20"/>
  <c r="I28" i="20"/>
  <c r="E28" i="20"/>
  <c r="O27" i="20"/>
  <c r="I27" i="20"/>
  <c r="E27" i="20"/>
  <c r="O26" i="20"/>
  <c r="I26" i="20"/>
  <c r="E26" i="20"/>
  <c r="O25" i="20"/>
  <c r="I25" i="20"/>
  <c r="E25" i="20"/>
  <c r="O24" i="20"/>
  <c r="I24" i="20"/>
  <c r="E24" i="20"/>
  <c r="E21" i="20"/>
  <c r="F21" i="20" s="1"/>
  <c r="I21" i="20" s="1"/>
  <c r="E23" i="20"/>
  <c r="F23" i="20" s="1"/>
  <c r="E19" i="20"/>
  <c r="F19" i="20" s="1"/>
  <c r="E22" i="20"/>
  <c r="F22" i="20" s="1"/>
  <c r="E20" i="20"/>
  <c r="F20" i="20" s="1"/>
  <c r="E18" i="20"/>
  <c r="F18" i="20" s="1"/>
  <c r="E17" i="20"/>
  <c r="F17" i="20" s="1"/>
  <c r="F12" i="20"/>
  <c r="E23" i="19"/>
  <c r="F12" i="19"/>
  <c r="F12" i="2"/>
  <c r="F22" i="12" l="1"/>
  <c r="P22" i="12" s="1"/>
  <c r="G19" i="12"/>
  <c r="I22" i="21"/>
  <c r="G24" i="12" s="1"/>
  <c r="O23" i="20"/>
  <c r="I22" i="20"/>
  <c r="F20" i="12" s="1"/>
  <c r="P20" i="12" s="1"/>
  <c r="O20" i="20"/>
  <c r="I20" i="20"/>
  <c r="F21" i="12" s="1"/>
  <c r="P21" i="12" s="1"/>
  <c r="O19" i="20"/>
  <c r="O17" i="20"/>
  <c r="I17" i="20"/>
  <c r="F18" i="12" s="1"/>
  <c r="P18" i="12" s="1"/>
  <c r="I19" i="20"/>
  <c r="F24" i="12" s="1"/>
  <c r="P24" i="12" s="1"/>
  <c r="O21" i="20"/>
  <c r="I18" i="20"/>
  <c r="F19" i="12" s="1"/>
  <c r="P19" i="12" s="1"/>
  <c r="O18" i="20"/>
  <c r="O22" i="20"/>
  <c r="O30" i="19" l="1"/>
  <c r="I30" i="19"/>
  <c r="E30" i="19"/>
  <c r="O29" i="19"/>
  <c r="I29" i="19"/>
  <c r="E29" i="19"/>
  <c r="O28" i="19"/>
  <c r="I28" i="19"/>
  <c r="E28" i="19"/>
  <c r="O27" i="19"/>
  <c r="I27" i="19"/>
  <c r="E27" i="19"/>
  <c r="O26" i="19"/>
  <c r="I26" i="19"/>
  <c r="E26" i="19"/>
  <c r="O25" i="19"/>
  <c r="I25" i="19"/>
  <c r="E25" i="19"/>
  <c r="O24" i="19"/>
  <c r="I24" i="19"/>
  <c r="E24" i="19"/>
  <c r="E17" i="19"/>
  <c r="E22" i="19"/>
  <c r="E20" i="19"/>
  <c r="F20" i="19" s="1"/>
  <c r="I20" i="19" s="1"/>
  <c r="E21" i="19"/>
  <c r="E18" i="19"/>
  <c r="E19" i="19"/>
  <c r="F21" i="19" l="1"/>
  <c r="O20" i="19"/>
  <c r="F17" i="19"/>
  <c r="F19" i="19"/>
  <c r="F23" i="19"/>
  <c r="F18" i="19"/>
  <c r="F22" i="19"/>
  <c r="J33" i="2"/>
  <c r="O23" i="19" l="1"/>
  <c r="I22" i="19"/>
  <c r="O22" i="19"/>
  <c r="I21" i="19"/>
  <c r="O21" i="19"/>
  <c r="O19" i="19"/>
  <c r="I19" i="19"/>
  <c r="I18" i="19"/>
  <c r="O18" i="19"/>
  <c r="I17" i="19"/>
  <c r="O17" i="19"/>
  <c r="P34" i="12" l="1"/>
  <c r="E19" i="2" l="1"/>
  <c r="D31" i="12" l="1"/>
  <c r="P31" i="12" s="1"/>
  <c r="D30" i="12"/>
  <c r="P30" i="12" s="1"/>
  <c r="D29" i="12"/>
  <c r="P29" i="12" s="1"/>
  <c r="D28" i="12"/>
  <c r="P28" i="12" s="1"/>
  <c r="D27" i="12"/>
  <c r="P27" i="12" s="1"/>
  <c r="D26" i="12"/>
  <c r="P26" i="12" s="1"/>
  <c r="D25" i="12"/>
  <c r="P25" i="12" s="1"/>
  <c r="O30" i="2" l="1"/>
  <c r="O29" i="2"/>
  <c r="O28" i="2"/>
  <c r="O27" i="2"/>
  <c r="O26" i="2"/>
  <c r="O25" i="2"/>
  <c r="O24" i="2"/>
  <c r="I30" i="2"/>
  <c r="I29" i="2"/>
  <c r="I28" i="2"/>
  <c r="I27" i="2"/>
  <c r="I26" i="2"/>
  <c r="I25" i="2"/>
  <c r="I24" i="2"/>
  <c r="E30" i="2"/>
  <c r="E29" i="2"/>
  <c r="E28" i="2"/>
  <c r="E27" i="2"/>
  <c r="E26" i="2"/>
  <c r="E25" i="2"/>
  <c r="E24" i="2"/>
  <c r="E17" i="2"/>
  <c r="E23" i="2"/>
  <c r="E18" i="2"/>
  <c r="E21" i="2"/>
  <c r="E22" i="2"/>
  <c r="E20" i="2"/>
  <c r="F23" i="2" l="1"/>
  <c r="I23" i="2" s="1"/>
  <c r="F17" i="2"/>
  <c r="I17" i="2" s="1"/>
  <c r="F18" i="2"/>
  <c r="O23" i="2" s="1"/>
  <c r="F21" i="2"/>
  <c r="F19" i="2"/>
  <c r="F22" i="2"/>
  <c r="F20" i="2"/>
  <c r="O22" i="2" s="1"/>
  <c r="I18" i="2"/>
  <c r="I19" i="2"/>
  <c r="O18" i="2" l="1"/>
  <c r="O19" i="2"/>
  <c r="I21" i="2"/>
  <c r="O21" i="2"/>
  <c r="O20" i="2"/>
  <c r="I22" i="2"/>
  <c r="O17" i="2"/>
  <c r="I20" i="2"/>
  <c r="I23" i="20" l="1"/>
  <c r="F23" i="12" s="1"/>
  <c r="P23" i="12" s="1"/>
</calcChain>
</file>

<file path=xl/sharedStrings.xml><?xml version="1.0" encoding="utf-8"?>
<sst xmlns="http://schemas.openxmlformats.org/spreadsheetml/2006/main" count="814" uniqueCount="80">
  <si>
    <t>Borto Nr.</t>
  </si>
  <si>
    <t>Vairuotojas</t>
  </si>
  <si>
    <t>Startas</t>
  </si>
  <si>
    <t>Finišas</t>
  </si>
  <si>
    <t>Laikas</t>
  </si>
  <si>
    <t>Baudos už neįskaitytus taškus</t>
  </si>
  <si>
    <t>Bendras laikas</t>
  </si>
  <si>
    <t>Vieta</t>
  </si>
  <si>
    <t>Taškai už GR</t>
  </si>
  <si>
    <t>Narauskas</t>
  </si>
  <si>
    <t>Mitsubishi Pajero</t>
  </si>
  <si>
    <t>Kazlauskas</t>
  </si>
  <si>
    <t>TLC</t>
  </si>
  <si>
    <t>MB Sprinter HDR 336</t>
  </si>
  <si>
    <t>VW Transporter FFA 783</t>
  </si>
  <si>
    <t>Paškevičius</t>
  </si>
  <si>
    <t>Šturmanas</t>
  </si>
  <si>
    <t>NS</t>
  </si>
  <si>
    <t>NF</t>
  </si>
  <si>
    <t>Baudos už greičio ribojimų pažeidimus</t>
  </si>
  <si>
    <t>Clear</t>
  </si>
  <si>
    <t>Baudų max</t>
  </si>
  <si>
    <t>Laiko limitas</t>
  </si>
  <si>
    <t>S-04</t>
  </si>
  <si>
    <t>Nerijus Kutka</t>
  </si>
  <si>
    <t>S-13</t>
  </si>
  <si>
    <t>Vaidotas Paškevičius</t>
  </si>
  <si>
    <t>S-05</t>
  </si>
  <si>
    <t>Virginijus Narauskas</t>
  </si>
  <si>
    <t>S-09</t>
  </si>
  <si>
    <t>Merkys Saukevičius</t>
  </si>
  <si>
    <t>S-10</t>
  </si>
  <si>
    <t>Andrius Narkevičius</t>
  </si>
  <si>
    <t>Mantas Kutka</t>
  </si>
  <si>
    <t>Gytis Jackūnas</t>
  </si>
  <si>
    <t>Mindaugas Vasiliauskas</t>
  </si>
  <si>
    <t>Darius Danusas</t>
  </si>
  <si>
    <t>Koeficientas</t>
  </si>
  <si>
    <t>5</t>
  </si>
  <si>
    <t>S-44</t>
  </si>
  <si>
    <t>Ramūnas Baltramonaitis</t>
  </si>
  <si>
    <t>S-08</t>
  </si>
  <si>
    <t>Mindaugas Vijeikis</t>
  </si>
  <si>
    <t>Rimvydas Rimša</t>
  </si>
  <si>
    <t>Darius Vaišnoras</t>
  </si>
  <si>
    <t>Alvydas Valaškevičius</t>
  </si>
  <si>
    <t>GR Kalcitas 1</t>
  </si>
  <si>
    <t>GR Kalcitas 2</t>
  </si>
  <si>
    <t>Maratono vadovas Gintautas Čelutka</t>
  </si>
  <si>
    <t>GR Smalininkai 1</t>
  </si>
  <si>
    <t>GR Smalininkai 2</t>
  </si>
  <si>
    <t>GR Smalininkai 3</t>
  </si>
  <si>
    <t>5-7</t>
  </si>
  <si>
    <t>4-7</t>
  </si>
  <si>
    <t>GR Smalininkai 4</t>
  </si>
  <si>
    <t>GR Mara 1</t>
  </si>
  <si>
    <t>GR Mara 2</t>
  </si>
  <si>
    <t>GR Poligonas 1</t>
  </si>
  <si>
    <t>GR Poligonas 2</t>
  </si>
  <si>
    <t>GR Kalcitas 5</t>
  </si>
  <si>
    <t>4</t>
  </si>
  <si>
    <t>6</t>
  </si>
  <si>
    <t>7</t>
  </si>
  <si>
    <t>6-7</t>
  </si>
  <si>
    <t>GR Kalcitas 6</t>
  </si>
  <si>
    <t>Oficialūs rezultatai</t>
  </si>
  <si>
    <t>2017m. Lietuvos automobilių rally raid Čempionato II etapas bekelės maratonas "4x4 Perimetras"</t>
  </si>
  <si>
    <t>Klasė sport "Sport" / GR Kalcitas 1</t>
  </si>
  <si>
    <t>Klasė sport "Sport" / GR Kalcitas 2</t>
  </si>
  <si>
    <t>Klasė sport "Sport" / GR Smalininkai 1</t>
  </si>
  <si>
    <t>Klasė sport "Sport"/ GR Smalininkai 2</t>
  </si>
  <si>
    <t>Klasė sport "Sport"/ GR Smalininkai 3</t>
  </si>
  <si>
    <t>Klasė sport "Sport" / GR Smalininkai 4</t>
  </si>
  <si>
    <t>Klasė sport "Sport"/ GR Mara 1</t>
  </si>
  <si>
    <t>Klasė sport "Sport" / GR Mara 2</t>
  </si>
  <si>
    <t>Klasė sport "Sport" / GR Poligonas 1</t>
  </si>
  <si>
    <t>Klasė sport "Sport"/ GR Poligonas 2</t>
  </si>
  <si>
    <t>Klasė sport "Sport" / GR Kalcitas 5</t>
  </si>
  <si>
    <t>Klasė sport "Sport" / GR Kalcitas 6</t>
  </si>
  <si>
    <t>Klasė sport "Sport" / SUVESTINĖ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</si>
</sst>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Lt&quot;_-;\-* #,##0.00\ &quot;Lt&quot;_-;_-* &quot;-&quot;??\ &quot;Lt&quot;_-;_-@_-"/>
  </numFmts>
  <fonts count="24" x14ac:knownFonts="1">
    <font>
      <sz val="11"/>
      <color theme="1"/>
      <name val="Calibri"/>
      <family val="2"/>
      <scheme val="minor"/>
    </font>
    <font>
      <sz val="10"/>
      <name val="Arial Baltic"/>
      <family val="2"/>
      <charset val="186"/>
    </font>
    <font>
      <sz val="16"/>
      <color indexed="9"/>
      <name val="Arial Baltic"/>
      <family val="2"/>
      <charset val="186"/>
    </font>
    <font>
      <sz val="12"/>
      <name val="Arial Baltic"/>
      <family val="2"/>
      <charset val="186"/>
    </font>
    <font>
      <b/>
      <sz val="16"/>
      <name val="Arial Baltic"/>
      <family val="2"/>
      <charset val="186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FF0000"/>
      <name val="Arial Baltic"/>
      <family val="2"/>
      <charset val="186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 Baltic"/>
      <family val="2"/>
      <charset val="186"/>
    </font>
    <font>
      <sz val="14"/>
      <name val="Arial"/>
      <family val="2"/>
    </font>
    <font>
      <sz val="10"/>
      <name val="Arial"/>
      <family val="2"/>
      <charset val="186"/>
    </font>
    <font>
      <sz val="12"/>
      <name val="Calibri"/>
      <family val="2"/>
      <charset val="186"/>
      <scheme val="minor"/>
    </font>
    <font>
      <b/>
      <sz val="12"/>
      <name val="Arial Baltic"/>
      <charset val="186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2"/>
      <name val="Arial Baltic"/>
      <charset val="186"/>
    </font>
    <font>
      <sz val="12"/>
      <color theme="1"/>
      <name val="Calibri"/>
      <family val="2"/>
      <charset val="186"/>
      <scheme val="minor"/>
    </font>
    <font>
      <sz val="12"/>
      <color theme="0"/>
      <name val="Arial Baltic"/>
      <family val="2"/>
      <charset val="186"/>
    </font>
    <font>
      <sz val="14"/>
      <name val="Calibri"/>
      <family val="2"/>
      <scheme val="minor"/>
    </font>
    <font>
      <sz val="10"/>
      <color theme="0"/>
      <name val="Arial Baltic"/>
      <family val="2"/>
      <charset val="186"/>
    </font>
    <font>
      <b/>
      <sz val="10"/>
      <color theme="0"/>
      <name val="Arial Baltic"/>
      <charset val="186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9" tint="0.79998168889431442"/>
      </left>
      <right style="medium">
        <color theme="9" tint="-0.499984740745262"/>
      </right>
      <top style="medium">
        <color theme="9" tint="0.79998168889431442"/>
      </top>
      <bottom style="medium">
        <color theme="9" tint="-0.49998474074526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8" fillId="0" borderId="9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21" fontId="8" fillId="0" borderId="9" xfId="0" applyNumberFormat="1" applyFont="1" applyFill="1" applyBorder="1" applyAlignment="1">
      <alignment horizontal="center" vertical="center"/>
    </xf>
    <xf numFmtId="21" fontId="8" fillId="0" borderId="9" xfId="0" applyNumberFormat="1" applyFont="1" applyBorder="1" applyAlignment="1">
      <alignment horizontal="center" vertical="center"/>
    </xf>
    <xf numFmtId="21" fontId="8" fillId="0" borderId="15" xfId="0" applyNumberFormat="1" applyFont="1" applyBorder="1" applyAlignment="1">
      <alignment horizontal="center" vertical="center"/>
    </xf>
    <xf numFmtId="21" fontId="8" fillId="0" borderId="9" xfId="0" quotePrefix="1" applyNumberFormat="1" applyFont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0" borderId="16" xfId="0" quotePrefix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21" fontId="9" fillId="0" borderId="9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/>
    <xf numFmtId="0" fontId="5" fillId="0" borderId="18" xfId="0" applyFont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16" fontId="6" fillId="0" borderId="8" xfId="0" applyNumberFormat="1" applyFont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21" fontId="8" fillId="0" borderId="19" xfId="0" applyNumberFormat="1" applyFont="1" applyFill="1" applyBorder="1" applyAlignment="1">
      <alignment horizontal="center" vertical="center"/>
    </xf>
    <xf numFmtId="21" fontId="8" fillId="0" borderId="19" xfId="0" quotePrefix="1" applyNumberFormat="1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49" fontId="13" fillId="5" borderId="9" xfId="0" applyNumberFormat="1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21" fontId="3" fillId="0" borderId="0" xfId="0" applyNumberFormat="1" applyFont="1" applyAlignment="1">
      <alignment vertical="center"/>
    </xf>
    <xf numFmtId="46" fontId="3" fillId="0" borderId="0" xfId="0" applyNumberFormat="1" applyFont="1" applyAlignment="1">
      <alignment vertical="center"/>
    </xf>
    <xf numFmtId="49" fontId="13" fillId="5" borderId="17" xfId="0" applyNumberFormat="1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9" xfId="0" applyNumberFormat="1" applyFont="1" applyFill="1" applyBorder="1" applyAlignment="1">
      <alignment horizontal="center" vertical="center"/>
    </xf>
    <xf numFmtId="0" fontId="13" fillId="5" borderId="17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/>
    </xf>
    <xf numFmtId="49" fontId="10" fillId="0" borderId="22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49" fontId="8" fillId="0" borderId="6" xfId="0" applyNumberFormat="1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17" fillId="0" borderId="0" xfId="0" applyFont="1" applyAlignment="1">
      <alignment horizontal="center" vertical="center"/>
    </xf>
    <xf numFmtId="0" fontId="3" fillId="4" borderId="32" xfId="0" applyNumberFormat="1" applyFont="1" applyFill="1" applyBorder="1" applyAlignment="1" applyProtection="1">
      <alignment horizontal="center" vertical="center"/>
    </xf>
    <xf numFmtId="0" fontId="3" fillId="7" borderId="32" xfId="0" applyNumberFormat="1" applyFont="1" applyFill="1" applyBorder="1" applyAlignment="1" applyProtection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21" fontId="8" fillId="0" borderId="7" xfId="0" quotePrefix="1" applyNumberFormat="1" applyFont="1" applyBorder="1" applyAlignment="1">
      <alignment horizontal="center" vertical="center"/>
    </xf>
    <xf numFmtId="21" fontId="8" fillId="0" borderId="7" xfId="0" applyNumberFormat="1" applyFont="1" applyBorder="1" applyAlignment="1">
      <alignment horizontal="center" vertical="center"/>
    </xf>
    <xf numFmtId="21" fontId="8" fillId="0" borderId="7" xfId="0" applyNumberFormat="1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3" fillId="5" borderId="6" xfId="0" applyNumberFormat="1" applyFont="1" applyFill="1" applyBorder="1" applyAlignment="1">
      <alignment horizontal="center" vertical="center"/>
    </xf>
    <xf numFmtId="21" fontId="8" fillId="0" borderId="0" xfId="0" applyNumberFormat="1" applyFont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vertical="center"/>
    </xf>
    <xf numFmtId="21" fontId="8" fillId="0" borderId="6" xfId="0" applyNumberFormat="1" applyFont="1" applyFill="1" applyBorder="1" applyAlignment="1">
      <alignment horizontal="center" vertical="center"/>
    </xf>
    <xf numFmtId="21" fontId="8" fillId="0" borderId="6" xfId="0" quotePrefix="1" applyNumberFormat="1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9" xfId="0" quotePrefix="1" applyFont="1" applyFill="1" applyBorder="1" applyAlignment="1">
      <alignment horizontal="center" vertical="center"/>
    </xf>
    <xf numFmtId="0" fontId="6" fillId="6" borderId="25" xfId="0" applyFont="1" applyFill="1" applyBorder="1" applyAlignment="1">
      <alignment horizontal="center" vertical="center"/>
    </xf>
    <xf numFmtId="0" fontId="6" fillId="6" borderId="26" xfId="0" applyFont="1" applyFill="1" applyBorder="1" applyAlignment="1">
      <alignment horizontal="center" vertical="center"/>
    </xf>
    <xf numFmtId="0" fontId="6" fillId="6" borderId="27" xfId="0" applyFont="1" applyFill="1" applyBorder="1" applyAlignment="1">
      <alignment horizontal="center"/>
    </xf>
    <xf numFmtId="21" fontId="16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22" xfId="0" applyFont="1" applyBorder="1" applyAlignment="1"/>
    <xf numFmtId="49" fontId="8" fillId="0" borderId="1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21" fontId="8" fillId="0" borderId="10" xfId="0" applyNumberFormat="1" applyFont="1" applyFill="1" applyBorder="1" applyAlignment="1">
      <alignment horizontal="center" vertical="center"/>
    </xf>
    <xf numFmtId="21" fontId="8" fillId="0" borderId="12" xfId="0" applyNumberFormat="1" applyFont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4" borderId="0" xfId="0" applyNumberFormat="1" applyFont="1" applyFill="1" applyBorder="1" applyAlignment="1" applyProtection="1">
      <alignment horizontal="center" vertical="center"/>
    </xf>
    <xf numFmtId="0" fontId="3" fillId="7" borderId="0" xfId="0" applyNumberFormat="1" applyFont="1" applyFill="1" applyBorder="1" applyAlignment="1" applyProtection="1">
      <alignment horizontal="center" vertical="center"/>
    </xf>
    <xf numFmtId="21" fontId="8" fillId="0" borderId="4" xfId="0" applyNumberFormat="1" applyFont="1" applyBorder="1" applyAlignment="1">
      <alignment horizontal="center" vertical="center"/>
    </xf>
    <xf numFmtId="21" fontId="8" fillId="0" borderId="29" xfId="0" applyNumberFormat="1" applyFont="1" applyBorder="1" applyAlignment="1">
      <alignment horizontal="center" vertical="center"/>
    </xf>
    <xf numFmtId="21" fontId="8" fillId="0" borderId="31" xfId="0" applyNumberFormat="1" applyFont="1" applyBorder="1" applyAlignment="1">
      <alignment horizontal="center" vertical="center"/>
    </xf>
    <xf numFmtId="164" fontId="5" fillId="6" borderId="1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5" fillId="0" borderId="22" xfId="0" applyFont="1" applyBorder="1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3" fillId="5" borderId="0" xfId="0" applyNumberFormat="1" applyFont="1" applyFill="1" applyBorder="1" applyAlignment="1" applyProtection="1">
      <alignment horizontal="center" vertical="center"/>
    </xf>
    <xf numFmtId="0" fontId="21" fillId="0" borderId="0" xfId="0" applyFont="1"/>
    <xf numFmtId="0" fontId="19" fillId="0" borderId="0" xfId="0" applyFont="1"/>
    <xf numFmtId="21" fontId="19" fillId="0" borderId="0" xfId="0" applyNumberFormat="1" applyFont="1" applyAlignment="1">
      <alignment horizontal="center" vertical="center"/>
    </xf>
    <xf numFmtId="0" fontId="13" fillId="5" borderId="23" xfId="0" applyNumberFormat="1" applyFont="1" applyFill="1" applyBorder="1" applyAlignment="1">
      <alignment horizontal="center" vertical="center"/>
    </xf>
    <xf numFmtId="0" fontId="13" fillId="5" borderId="15" xfId="0" applyNumberFormat="1" applyFont="1" applyFill="1" applyBorder="1" applyAlignment="1">
      <alignment horizontal="center" vertical="center"/>
    </xf>
    <xf numFmtId="0" fontId="13" fillId="5" borderId="37" xfId="0" applyNumberFormat="1" applyFont="1" applyFill="1" applyBorder="1" applyAlignment="1">
      <alignment horizontal="center" vertical="center"/>
    </xf>
    <xf numFmtId="0" fontId="19" fillId="5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49" fontId="8" fillId="5" borderId="9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1" fontId="8" fillId="0" borderId="36" xfId="0" applyNumberFormat="1" applyFont="1" applyBorder="1" applyAlignment="1">
      <alignment horizontal="center" vertical="center"/>
    </xf>
    <xf numFmtId="0" fontId="8" fillId="0" borderId="24" xfId="0" quotePrefix="1" applyFont="1" applyBorder="1" applyAlignment="1">
      <alignment horizontal="center" vertical="center"/>
    </xf>
    <xf numFmtId="21" fontId="8" fillId="5" borderId="7" xfId="0" applyNumberFormat="1" applyFont="1" applyFill="1" applyBorder="1" applyAlignment="1">
      <alignment horizontal="center" vertical="center"/>
    </xf>
    <xf numFmtId="21" fontId="8" fillId="0" borderId="31" xfId="0" applyNumberFormat="1" applyFont="1" applyFill="1" applyBorder="1" applyAlignment="1">
      <alignment horizontal="center" vertical="center"/>
    </xf>
    <xf numFmtId="21" fontId="8" fillId="0" borderId="31" xfId="0" quotePrefix="1" applyNumberFormat="1" applyFont="1" applyBorder="1" applyAlignment="1">
      <alignment horizontal="center" vertical="center"/>
    </xf>
    <xf numFmtId="21" fontId="8" fillId="0" borderId="39" xfId="0" applyNumberFormat="1" applyFont="1" applyBorder="1" applyAlignment="1">
      <alignment horizontal="center" vertical="center"/>
    </xf>
    <xf numFmtId="21" fontId="8" fillId="0" borderId="40" xfId="0" applyNumberFormat="1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15" xfId="0" quotePrefix="1" applyFont="1" applyBorder="1" applyAlignment="1">
      <alignment horizontal="center" vertical="center"/>
    </xf>
    <xf numFmtId="0" fontId="8" fillId="5" borderId="15" xfId="0" quotePrefix="1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0" xfId="0" quotePrefix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/>
    </xf>
    <xf numFmtId="0" fontId="13" fillId="4" borderId="41" xfId="0" quotePrefix="1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21" fontId="8" fillId="0" borderId="29" xfId="0" applyNumberFormat="1" applyFont="1" applyFill="1" applyBorder="1" applyAlignment="1">
      <alignment horizontal="center" vertical="center"/>
    </xf>
    <xf numFmtId="21" fontId="9" fillId="0" borderId="7" xfId="0" applyNumberFormat="1" applyFont="1" applyFill="1" applyBorder="1" applyAlignment="1">
      <alignment horizontal="center" vertical="center" wrapText="1"/>
    </xf>
    <xf numFmtId="21" fontId="8" fillId="0" borderId="38" xfId="0" applyNumberFormat="1" applyFont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21" fontId="8" fillId="0" borderId="29" xfId="0" quotePrefix="1" applyNumberFormat="1" applyFont="1" applyBorder="1" applyAlignment="1">
      <alignment horizontal="center" vertical="center"/>
    </xf>
    <xf numFmtId="49" fontId="8" fillId="5" borderId="19" xfId="0" applyNumberFormat="1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21" fontId="8" fillId="5" borderId="31" xfId="0" applyNumberFormat="1" applyFont="1" applyFill="1" applyBorder="1" applyAlignment="1">
      <alignment horizontal="center" vertical="center"/>
    </xf>
    <xf numFmtId="21" fontId="8" fillId="0" borderId="13" xfId="0" applyNumberFormat="1" applyFont="1" applyFill="1" applyBorder="1" applyAlignment="1">
      <alignment horizontal="center" vertical="center"/>
    </xf>
    <xf numFmtId="21" fontId="13" fillId="5" borderId="28" xfId="0" applyNumberFormat="1" applyFont="1" applyFill="1" applyBorder="1" applyAlignment="1">
      <alignment horizontal="center" vertical="center"/>
    </xf>
    <xf numFmtId="21" fontId="13" fillId="5" borderId="38" xfId="0" applyNumberFormat="1" applyFont="1" applyFill="1" applyBorder="1" applyAlignment="1">
      <alignment horizontal="center" vertical="center"/>
    </xf>
    <xf numFmtId="21" fontId="13" fillId="5" borderId="26" xfId="0" applyNumberFormat="1" applyFont="1" applyFill="1" applyBorder="1" applyAlignment="1">
      <alignment horizontal="center" vertical="center"/>
    </xf>
    <xf numFmtId="21" fontId="13" fillId="5" borderId="39" xfId="0" applyNumberFormat="1" applyFont="1" applyFill="1" applyBorder="1" applyAlignment="1">
      <alignment horizontal="center" vertical="center"/>
    </xf>
    <xf numFmtId="21" fontId="13" fillId="0" borderId="9" xfId="0" applyNumberFormat="1" applyFont="1" applyFill="1" applyBorder="1" applyAlignment="1">
      <alignment horizontal="center" vertical="center"/>
    </xf>
    <xf numFmtId="21" fontId="18" fillId="0" borderId="9" xfId="0" applyNumberFormat="1" applyFont="1" applyFill="1" applyBorder="1" applyAlignment="1">
      <alignment horizontal="center" vertical="center" wrapText="1"/>
    </xf>
    <xf numFmtId="21" fontId="13" fillId="5" borderId="26" xfId="0" applyNumberFormat="1" applyFont="1" applyFill="1" applyBorder="1" applyAlignment="1">
      <alignment horizontal="center" vertical="center" wrapText="1"/>
    </xf>
    <xf numFmtId="21" fontId="13" fillId="5" borderId="39" xfId="0" applyNumberFormat="1" applyFont="1" applyFill="1" applyBorder="1" applyAlignment="1">
      <alignment horizontal="center" vertical="center" wrapText="1"/>
    </xf>
    <xf numFmtId="21" fontId="13" fillId="5" borderId="30" xfId="0" applyNumberFormat="1" applyFont="1" applyFill="1" applyBorder="1" applyAlignment="1">
      <alignment horizontal="center" vertical="center"/>
    </xf>
    <xf numFmtId="21" fontId="13" fillId="5" borderId="40" xfId="0" applyNumberFormat="1" applyFont="1" applyFill="1" applyBorder="1" applyAlignment="1">
      <alignment horizontal="center" vertical="center"/>
    </xf>
    <xf numFmtId="21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3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21" fontId="8" fillId="0" borderId="43" xfId="0" applyNumberFormat="1" applyFont="1" applyFill="1" applyBorder="1" applyAlignment="1">
      <alignment horizontal="center" vertical="center"/>
    </xf>
    <xf numFmtId="21" fontId="8" fillId="0" borderId="36" xfId="0" applyNumberFormat="1" applyFont="1" applyFill="1" applyBorder="1" applyAlignment="1">
      <alignment horizontal="center" vertical="center"/>
    </xf>
    <xf numFmtId="21" fontId="8" fillId="0" borderId="42" xfId="0" applyNumberFormat="1" applyFont="1" applyFill="1" applyBorder="1" applyAlignment="1">
      <alignment horizontal="center" vertical="center"/>
    </xf>
    <xf numFmtId="46" fontId="21" fillId="0" borderId="0" xfId="0" applyNumberFormat="1" applyFont="1" applyAlignment="1">
      <alignment horizontal="center"/>
    </xf>
    <xf numFmtId="21" fontId="13" fillId="6" borderId="41" xfId="0" quotePrefix="1" applyNumberFormat="1" applyFont="1" applyFill="1" applyBorder="1" applyAlignment="1">
      <alignment horizontal="center" vertical="center"/>
    </xf>
    <xf numFmtId="21" fontId="13" fillId="6" borderId="15" xfId="0" quotePrefix="1" applyNumberFormat="1" applyFont="1" applyFill="1" applyBorder="1" applyAlignment="1">
      <alignment horizontal="center" vertical="center"/>
    </xf>
    <xf numFmtId="21" fontId="13" fillId="6" borderId="15" xfId="0" applyNumberFormat="1" applyFont="1" applyFill="1" applyBorder="1" applyAlignment="1">
      <alignment horizontal="center" vertical="center"/>
    </xf>
    <xf numFmtId="49" fontId="8" fillId="5" borderId="13" xfId="0" applyNumberFormat="1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 wrapText="1"/>
    </xf>
    <xf numFmtId="21" fontId="8" fillId="5" borderId="29" xfId="0" applyNumberFormat="1" applyFont="1" applyFill="1" applyBorder="1" applyAlignment="1">
      <alignment horizontal="center" vertical="center"/>
    </xf>
    <xf numFmtId="49" fontId="8" fillId="4" borderId="19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1" fontId="1" fillId="0" borderId="0" xfId="0" applyNumberFormat="1" applyFont="1"/>
    <xf numFmtId="0" fontId="0" fillId="0" borderId="0" xfId="0" applyAlignment="1">
      <alignment horizontal="center"/>
    </xf>
    <xf numFmtId="46" fontId="13" fillId="5" borderId="34" xfId="0" applyNumberFormat="1" applyFont="1" applyFill="1" applyBorder="1" applyAlignment="1">
      <alignment horizontal="center" vertical="center"/>
    </xf>
    <xf numFmtId="46" fontId="13" fillId="5" borderId="29" xfId="0" applyNumberFormat="1" applyFont="1" applyFill="1" applyBorder="1" applyAlignment="1">
      <alignment horizontal="center" vertical="center"/>
    </xf>
    <xf numFmtId="46" fontId="13" fillId="5" borderId="8" xfId="0" applyNumberFormat="1" applyFont="1" applyFill="1" applyBorder="1" applyAlignment="1">
      <alignment horizontal="center" vertical="center"/>
    </xf>
    <xf numFmtId="46" fontId="13" fillId="5" borderId="7" xfId="0" applyNumberFormat="1" applyFont="1" applyFill="1" applyBorder="1" applyAlignment="1">
      <alignment horizontal="center" vertical="center"/>
    </xf>
    <xf numFmtId="46" fontId="13" fillId="5" borderId="35" xfId="0" applyNumberFormat="1" applyFont="1" applyFill="1" applyBorder="1" applyAlignment="1">
      <alignment horizontal="center" vertical="center"/>
    </xf>
    <xf numFmtId="46" fontId="13" fillId="5" borderId="3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6" fontId="13" fillId="5" borderId="14" xfId="0" applyNumberFormat="1" applyFont="1" applyFill="1" applyBorder="1" applyAlignment="1">
      <alignment horizontal="center" vertical="center"/>
    </xf>
    <xf numFmtId="46" fontId="13" fillId="5" borderId="16" xfId="0" applyNumberFormat="1" applyFont="1" applyFill="1" applyBorder="1" applyAlignment="1">
      <alignment horizontal="center" vertical="center"/>
    </xf>
    <xf numFmtId="46" fontId="13" fillId="5" borderId="21" xfId="0" applyNumberFormat="1" applyFont="1" applyFill="1" applyBorder="1" applyAlignment="1">
      <alignment horizontal="center" vertical="center"/>
    </xf>
    <xf numFmtId="21" fontId="13" fillId="0" borderId="19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22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22" fontId="23" fillId="0" borderId="0" xfId="0" applyNumberFormat="1" applyFont="1" applyAlignment="1">
      <alignment horizontal="right"/>
    </xf>
    <xf numFmtId="0" fontId="23" fillId="0" borderId="0" xfId="0" applyFont="1" applyAlignment="1">
      <alignment horizontal="right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6310A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2321560</xdr:colOff>
      <xdr:row>0</xdr:row>
      <xdr:rowOff>71120</xdr:rowOff>
    </xdr:from>
    <xdr:to>
      <xdr:col>2</xdr:col>
      <xdr:colOff>838200</xdr:colOff>
      <xdr:row>5</xdr:row>
      <xdr:rowOff>242622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B632C5-8346-4F86-99A4-DA3B68EBC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3860" y="71120"/>
          <a:ext cx="1729740" cy="127640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2072640</xdr:colOff>
      <xdr:row>0</xdr:row>
      <xdr:rowOff>81280</xdr:rowOff>
    </xdr:from>
    <xdr:to>
      <xdr:col>2</xdr:col>
      <xdr:colOff>589280</xdr:colOff>
      <xdr:row>5</xdr:row>
      <xdr:rowOff>252782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B4367DB-02EC-4344-AAB2-D574EEA29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81280"/>
          <a:ext cx="1818640" cy="13094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2072640</xdr:colOff>
      <xdr:row>0</xdr:row>
      <xdr:rowOff>81280</xdr:rowOff>
    </xdr:from>
    <xdr:to>
      <xdr:col>2</xdr:col>
      <xdr:colOff>589280</xdr:colOff>
      <xdr:row>5</xdr:row>
      <xdr:rowOff>252782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6527D53-26E2-4D9B-81EA-60FBF12B9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81280"/>
          <a:ext cx="1818640" cy="13094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2103120</xdr:colOff>
      <xdr:row>0</xdr:row>
      <xdr:rowOff>101600</xdr:rowOff>
    </xdr:from>
    <xdr:to>
      <xdr:col>2</xdr:col>
      <xdr:colOff>619760</xdr:colOff>
      <xdr:row>5</xdr:row>
      <xdr:rowOff>273102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2EFE32B-2EE5-4F14-974E-69C8E60A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101600"/>
          <a:ext cx="1818640" cy="130942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233680</xdr:colOff>
      <xdr:row>1</xdr:row>
      <xdr:rowOff>50800</xdr:rowOff>
    </xdr:from>
    <xdr:to>
      <xdr:col>8</xdr:col>
      <xdr:colOff>162560</xdr:colOff>
      <xdr:row>6</xdr:row>
      <xdr:rowOff>69902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A58BC8-F42B-4506-81FA-E8388F85C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280" y="223520"/>
          <a:ext cx="1818640" cy="13094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2123440</xdr:colOff>
      <xdr:row>0</xdr:row>
      <xdr:rowOff>91440</xdr:rowOff>
    </xdr:from>
    <xdr:to>
      <xdr:col>2</xdr:col>
      <xdr:colOff>640080</xdr:colOff>
      <xdr:row>5</xdr:row>
      <xdr:rowOff>262942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CA39C1-1002-4E96-9EA4-A45C202A1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0" y="91440"/>
          <a:ext cx="1818640" cy="130942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0</xdr:row>
      <xdr:rowOff>60960</xdr:rowOff>
    </xdr:from>
    <xdr:to>
      <xdr:col>3</xdr:col>
      <xdr:colOff>1188720</xdr:colOff>
      <xdr:row>5</xdr:row>
      <xdr:rowOff>232462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2E920EA-C2A0-4115-A0C0-A1EEF90E4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0480" y="60960"/>
          <a:ext cx="1818640" cy="13094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3261360</xdr:colOff>
      <xdr:row>0</xdr:row>
      <xdr:rowOff>81280</xdr:rowOff>
    </xdr:from>
    <xdr:to>
      <xdr:col>3</xdr:col>
      <xdr:colOff>568960</xdr:colOff>
      <xdr:row>5</xdr:row>
      <xdr:rowOff>252782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9A44572-F6AF-4174-A587-B8C53CF69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0720" y="81280"/>
          <a:ext cx="1818640" cy="13094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2103120</xdr:colOff>
      <xdr:row>0</xdr:row>
      <xdr:rowOff>30480</xdr:rowOff>
    </xdr:from>
    <xdr:to>
      <xdr:col>2</xdr:col>
      <xdr:colOff>619760</xdr:colOff>
      <xdr:row>5</xdr:row>
      <xdr:rowOff>201982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359F2D-0FE5-4B23-848A-EE7BF16DB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2480" y="30480"/>
          <a:ext cx="1818640" cy="130942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640080</xdr:colOff>
      <xdr:row>0</xdr:row>
      <xdr:rowOff>60960</xdr:rowOff>
    </xdr:from>
    <xdr:to>
      <xdr:col>4</xdr:col>
      <xdr:colOff>40640</xdr:colOff>
      <xdr:row>5</xdr:row>
      <xdr:rowOff>232462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0B73DC5-883E-4E45-B532-AC23E276A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1440" y="60960"/>
          <a:ext cx="1818640" cy="13094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2072640</xdr:colOff>
      <xdr:row>0</xdr:row>
      <xdr:rowOff>50800</xdr:rowOff>
    </xdr:from>
    <xdr:to>
      <xdr:col>2</xdr:col>
      <xdr:colOff>589280</xdr:colOff>
      <xdr:row>5</xdr:row>
      <xdr:rowOff>222302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A0124AF-FF76-45D5-85EC-6F925FD7E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0" y="50800"/>
          <a:ext cx="1818640" cy="13094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2123440</xdr:colOff>
      <xdr:row>0</xdr:row>
      <xdr:rowOff>60960</xdr:rowOff>
    </xdr:from>
    <xdr:to>
      <xdr:col>2</xdr:col>
      <xdr:colOff>640080</xdr:colOff>
      <xdr:row>5</xdr:row>
      <xdr:rowOff>232462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D55E5-1026-4DAB-BF8D-6494843F1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2800" y="60960"/>
          <a:ext cx="1818640" cy="13094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2082800</xdr:colOff>
      <xdr:row>0</xdr:row>
      <xdr:rowOff>71120</xdr:rowOff>
    </xdr:from>
    <xdr:to>
      <xdr:col>2</xdr:col>
      <xdr:colOff>599440</xdr:colOff>
      <xdr:row>5</xdr:row>
      <xdr:rowOff>242622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DD48367-CDD2-408F-89A3-2B9941685A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2160" y="71120"/>
          <a:ext cx="1818640" cy="1309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2"/>
  <dimension ref="A5:T57"/>
  <sheetViews>
    <sheetView topLeftCell="I1" zoomScale="75" zoomScaleNormal="75" workbookViewId="0">
      <selection activeCell="B34" sqref="B34"/>
    </sheetView>
  </sheetViews>
  <sheetFormatPr defaultRowHeight="12.75" x14ac:dyDescent="0.2"/>
  <cols>
    <col min="1" max="1" width="28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0" width="0" style="2" hidden="1" customWidth="1"/>
    <col min="21" max="256" width="9.14062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9.14062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9.14062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9.14062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9.14062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9.14062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9.14062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9.14062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9.14062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9.14062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9.14062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9.14062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9.14062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9.14062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9.14062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9.14062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9.14062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9.14062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9.14062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9.14062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9.14062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9.14062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9.14062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9.14062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9.14062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9.14062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9.14062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9.14062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9.14062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9.14062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9.14062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9.14062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9.14062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9.14062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9.14062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9.14062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9.14062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9.14062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9.14062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9.14062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9.14062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9.14062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9.14062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9.14062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9.14062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9.14062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9.14062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9.14062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9.14062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9.14062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9.14062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9.14062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9.14062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9.14062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9.14062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9.14062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9.14062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9.14062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9.14062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9.14062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9.14062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9.14062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9.14062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9.140625" style="2"/>
  </cols>
  <sheetData>
    <row r="5" spans="1:15" ht="35.25" customHeight="1" x14ac:dyDescent="0.2"/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67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4.1666666666666664E-2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01:00:00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0.28680555555555554</v>
      </c>
      <c r="D17" s="141">
        <v>0.30520833333333336</v>
      </c>
      <c r="E17" s="104">
        <f t="shared" ref="E17:E23" si="0">IF(OR($C17="",$D17=""),"Need data",IF($C17="NS","NS",IF($D17="NF","NF",$D17-$C17)))</f>
        <v>1.8402777777777823E-2</v>
      </c>
      <c r="F17" s="104" t="str">
        <f t="shared" ref="F17:F23" si="1">IF(OR($E17="Need data",$E17="NS",$E17="NF",$E17&lt;=$N$10),"","V.L.N.")</f>
        <v/>
      </c>
      <c r="G17" s="147"/>
      <c r="H17" s="147"/>
      <c r="I17" s="143">
        <f t="shared" ref="I17:I23" si="2">IF(OR($C17="",$D17=""),"Need data",IF($C17="NS","NS",IF($D17="NF","NF",IF($F17="V.L.N.","V.L.N.",$E17+$G17+$H17))))</f>
        <v>1.8402777777777823E-2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21" si="3">IF(OR($C17="",$D17=""),"Need data",IF($C17="NS","NS",IF($D17="NF","NF",IF($F17="V.L.N.","LNV",$E17+$G17+$H17))))</f>
        <v>1.8402777777777823E-2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121" t="s">
        <v>29</v>
      </c>
      <c r="B18" s="122" t="s">
        <v>30</v>
      </c>
      <c r="C18" s="126">
        <v>0.30069444444444443</v>
      </c>
      <c r="D18" s="126">
        <v>0.31924768518518515</v>
      </c>
      <c r="E18" s="75">
        <f t="shared" si="0"/>
        <v>1.8553240740740717E-2</v>
      </c>
      <c r="F18" s="75" t="str">
        <f t="shared" si="1"/>
        <v/>
      </c>
      <c r="G18" s="126"/>
      <c r="H18" s="126"/>
      <c r="I18" s="129">
        <f t="shared" si="2"/>
        <v>1.8553240740740717E-2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3"/>
        <v>1.8553240740740717E-2</v>
      </c>
    </row>
    <row r="19" spans="1:20" s="22" customFormat="1" ht="23.1" customHeight="1" x14ac:dyDescent="0.25">
      <c r="A19" s="23" t="s">
        <v>27</v>
      </c>
      <c r="B19" s="107" t="s">
        <v>28</v>
      </c>
      <c r="C19" s="76">
        <v>0.28958333333333336</v>
      </c>
      <c r="D19" s="76">
        <v>0.30891203703703701</v>
      </c>
      <c r="E19" s="75">
        <f t="shared" si="0"/>
        <v>1.9328703703703654E-2</v>
      </c>
      <c r="F19" s="75" t="str">
        <f t="shared" si="1"/>
        <v/>
      </c>
      <c r="G19" s="75"/>
      <c r="H19" s="75"/>
      <c r="I19" s="129">
        <f t="shared" si="2"/>
        <v>1.9328703703703654E-2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3"/>
        <v>1.9328703703703654E-2</v>
      </c>
    </row>
    <row r="20" spans="1:20" s="22" customFormat="1" ht="22.9" customHeight="1" x14ac:dyDescent="0.25">
      <c r="A20" s="23" t="s">
        <v>23</v>
      </c>
      <c r="B20" s="107" t="s">
        <v>24</v>
      </c>
      <c r="C20" s="76">
        <v>0.29791666666666666</v>
      </c>
      <c r="D20" s="76">
        <v>0.31840277777777776</v>
      </c>
      <c r="E20" s="75">
        <f t="shared" si="0"/>
        <v>2.0486111111111094E-2</v>
      </c>
      <c r="F20" s="75" t="str">
        <f t="shared" si="1"/>
        <v/>
      </c>
      <c r="G20" s="75"/>
      <c r="H20" s="75"/>
      <c r="I20" s="129">
        <f t="shared" si="2"/>
        <v>2.0486111111111094E-2</v>
      </c>
      <c r="J20" s="87">
        <v>4</v>
      </c>
      <c r="K20" s="132">
        <v>36</v>
      </c>
      <c r="L20" s="117">
        <v>19</v>
      </c>
      <c r="M20" s="110"/>
      <c r="N20" s="110"/>
      <c r="O20" s="92">
        <f t="shared" si="3"/>
        <v>2.0486111111111094E-2</v>
      </c>
    </row>
    <row r="21" spans="1:20" s="22" customFormat="1" ht="23.1" customHeight="1" x14ac:dyDescent="0.25">
      <c r="A21" s="23" t="s">
        <v>41</v>
      </c>
      <c r="B21" s="107" t="s">
        <v>42</v>
      </c>
      <c r="C21" s="76">
        <v>0.2951388888888889</v>
      </c>
      <c r="D21" s="76">
        <v>0.31579861111111113</v>
      </c>
      <c r="E21" s="75">
        <f t="shared" si="0"/>
        <v>2.0659722222222232E-2</v>
      </c>
      <c r="F21" s="75" t="str">
        <f t="shared" si="1"/>
        <v/>
      </c>
      <c r="G21" s="74"/>
      <c r="H21" s="74"/>
      <c r="I21" s="129">
        <f t="shared" si="2"/>
        <v>2.0659722222222232E-2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3"/>
        <v>2.0659722222222232E-2</v>
      </c>
    </row>
    <row r="22" spans="1:20" s="22" customFormat="1" ht="23.1" customHeight="1" x14ac:dyDescent="0.25">
      <c r="A22" s="23" t="s">
        <v>39</v>
      </c>
      <c r="B22" s="107" t="s">
        <v>40</v>
      </c>
      <c r="C22" s="142">
        <v>0.28402777777777777</v>
      </c>
      <c r="D22" s="76">
        <v>0.30509259259259258</v>
      </c>
      <c r="E22" s="75">
        <f t="shared" si="0"/>
        <v>2.1064814814814814E-2</v>
      </c>
      <c r="F22" s="75" t="str">
        <f t="shared" si="1"/>
        <v/>
      </c>
      <c r="G22" s="75"/>
      <c r="H22" s="75"/>
      <c r="I22" s="129">
        <f t="shared" si="2"/>
        <v>2.1064814814814814E-2</v>
      </c>
      <c r="J22" s="87">
        <v>6</v>
      </c>
      <c r="K22" s="134">
        <v>18</v>
      </c>
      <c r="L22"/>
      <c r="M22"/>
      <c r="N22"/>
      <c r="O22" s="92">
        <f t="shared" ref="O22:O23" si="4">IF(OR($C22="",$D22=""),"Need data",IF($C22="NS","NS",IF($D22="NF","NF",IF($F22="V.L.N.","LNV",$E22+$G22+$H22))))</f>
        <v>2.1064814814814814E-2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>
        <v>0.29236111111111113</v>
      </c>
      <c r="D23" s="127">
        <v>0.31614583333333335</v>
      </c>
      <c r="E23" s="105">
        <f t="shared" si="0"/>
        <v>2.3784722222222221E-2</v>
      </c>
      <c r="F23" s="105" t="str">
        <f t="shared" si="1"/>
        <v/>
      </c>
      <c r="G23" s="105"/>
      <c r="H23" s="105"/>
      <c r="I23" s="130">
        <f t="shared" si="2"/>
        <v>2.3784722222222221E-2</v>
      </c>
      <c r="J23" s="88">
        <v>7</v>
      </c>
      <c r="K23" s="135">
        <v>10</v>
      </c>
      <c r="L23"/>
      <c r="M23"/>
      <c r="N23"/>
      <c r="O23" s="92">
        <f t="shared" si="4"/>
        <v>2.3784722222222221E-2</v>
      </c>
    </row>
    <row r="24" spans="1:20" s="22" customFormat="1" ht="23.1" hidden="1" customHeight="1" thickBot="1" x14ac:dyDescent="0.3">
      <c r="A24" s="63"/>
      <c r="B24" s="84"/>
      <c r="C24" s="85"/>
      <c r="D24" s="85"/>
      <c r="E24" s="103" t="str">
        <f t="shared" ref="E24:E30" si="5">IF(OR($C24="",$D24=""),"Need data",IF($C24="NS","NS",IF($D24="NF","NF",$D24-$C24)))</f>
        <v>Need data</v>
      </c>
      <c r="G24" s="86"/>
      <c r="H24" s="86"/>
      <c r="I24" s="124" t="str">
        <f t="shared" ref="I24:I30" si="6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ref="O24:O30" si="7">IF(OR($C24="",$D24=""),"Need data",IF($C24="NS","NS",IF($D24="NF","NF",IF($F24="V.L.N.","LNV",$E24+$G24+$H24))))</f>
        <v>Need data</v>
      </c>
    </row>
    <row r="25" spans="1:20" s="22" customFormat="1" ht="23.1" hidden="1" customHeight="1" thickBot="1" x14ac:dyDescent="0.3">
      <c r="A25" s="23"/>
      <c r="B25" s="24"/>
      <c r="C25" s="25"/>
      <c r="D25" s="25"/>
      <c r="E25" s="75" t="str">
        <f t="shared" si="5"/>
        <v>Need data</v>
      </c>
      <c r="F25" s="79"/>
      <c r="G25" s="26"/>
      <c r="H25" s="26"/>
      <c r="I25" s="27" t="str">
        <f t="shared" si="6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7"/>
        <v>Need data</v>
      </c>
    </row>
    <row r="26" spans="1:20" s="22" customFormat="1" ht="23.1" hidden="1" customHeight="1" thickBot="1" x14ac:dyDescent="0.3">
      <c r="A26" s="23"/>
      <c r="B26" s="24"/>
      <c r="C26" s="25"/>
      <c r="D26" s="25"/>
      <c r="E26" s="75" t="str">
        <f t="shared" si="5"/>
        <v>Need data</v>
      </c>
      <c r="F26" s="79"/>
      <c r="G26" s="28"/>
      <c r="H26" s="28"/>
      <c r="I26" s="27" t="str">
        <f t="shared" si="6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7"/>
        <v>Need data</v>
      </c>
    </row>
    <row r="27" spans="1:20" s="22" customFormat="1" ht="23.1" hidden="1" customHeight="1" thickBot="1" x14ac:dyDescent="0.3">
      <c r="A27" s="23"/>
      <c r="B27" s="24"/>
      <c r="C27" s="25"/>
      <c r="D27" s="25"/>
      <c r="E27" s="75" t="str">
        <f t="shared" si="5"/>
        <v>Need data</v>
      </c>
      <c r="F27" s="79"/>
      <c r="G27" s="28"/>
      <c r="H27" s="28"/>
      <c r="I27" s="27" t="str">
        <f t="shared" si="6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7"/>
        <v>Need data</v>
      </c>
    </row>
    <row r="28" spans="1:20" s="22" customFormat="1" ht="23.1" hidden="1" customHeight="1" thickBot="1" x14ac:dyDescent="0.3">
      <c r="A28" s="23"/>
      <c r="B28" s="24"/>
      <c r="C28" s="25"/>
      <c r="D28" s="25"/>
      <c r="E28" s="75" t="str">
        <f t="shared" si="5"/>
        <v>Need data</v>
      </c>
      <c r="F28" s="79"/>
      <c r="G28" s="28"/>
      <c r="H28" s="28"/>
      <c r="I28" s="27" t="str">
        <f t="shared" si="6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7"/>
        <v>Need data</v>
      </c>
    </row>
    <row r="29" spans="1:20" s="22" customFormat="1" ht="23.1" hidden="1" customHeight="1" thickBot="1" x14ac:dyDescent="0.3">
      <c r="A29" s="32"/>
      <c r="B29" s="32"/>
      <c r="C29" s="33"/>
      <c r="D29" s="25"/>
      <c r="E29" s="75" t="str">
        <f t="shared" si="5"/>
        <v>Need data</v>
      </c>
      <c r="F29" s="79"/>
      <c r="G29" s="28"/>
      <c r="H29" s="28"/>
      <c r="I29" s="27" t="str">
        <f t="shared" si="6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7"/>
        <v>Need data</v>
      </c>
    </row>
    <row r="30" spans="1:20" s="22" customFormat="1" ht="23.1" hidden="1" customHeight="1" thickBot="1" x14ac:dyDescent="0.3">
      <c r="A30" s="42"/>
      <c r="B30" s="43"/>
      <c r="C30" s="44"/>
      <c r="D30" s="44"/>
      <c r="E30" s="75" t="str">
        <f t="shared" si="5"/>
        <v>Need data</v>
      </c>
      <c r="F30" s="79"/>
      <c r="G30" s="45"/>
      <c r="H30" s="45"/>
      <c r="I30" s="27" t="str">
        <f t="shared" si="6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7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hidden="1" customHeight="1" x14ac:dyDescent="0.3">
      <c r="A33" s="118"/>
      <c r="B33" s="118"/>
      <c r="C33" s="118"/>
      <c r="D33" s="118"/>
      <c r="E33" s="118"/>
      <c r="F33" s="118"/>
      <c r="G33" s="118"/>
      <c r="H33" s="118"/>
      <c r="I33" s="118"/>
      <c r="J33" s="201">
        <f ca="1">NOW()</f>
        <v>41457.841955671298</v>
      </c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3">
    <sortCondition ref="I17:I23"/>
  </sortState>
  <mergeCells count="6">
    <mergeCell ref="A7:K7"/>
    <mergeCell ref="J34:K34"/>
    <mergeCell ref="A9:K9"/>
    <mergeCell ref="A10:K10"/>
    <mergeCell ref="A32:K32"/>
    <mergeCell ref="J33:K3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ignoredErrors>
    <ignoredError sqref="J21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0" width="0" style="2" hidden="1" customWidth="1"/>
    <col min="21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76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0.81944444444444453</v>
      </c>
      <c r="D17" s="141">
        <v>0.83695601851851853</v>
      </c>
      <c r="E17" s="104">
        <f t="shared" ref="E17:E23" si="0">IF(OR($C17="",$D17=""),"Need data",IF($C17="NS","NS",IF($D17="NF","NF",D17-C17)))</f>
        <v>1.7511574074073999E-2</v>
      </c>
      <c r="F17" s="104"/>
      <c r="G17" s="104"/>
      <c r="H17" s="104"/>
      <c r="I17" s="143">
        <f>IF(OR($C17="",$D17=""),"Need data",IF($C17="NS","NS",IF($D17="NF","NF",IF($F17="V.L.N.","V.L.N.",$E17+$G17+$H17))))</f>
        <v>1.7511574074073999E-2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1">IF(OR($C17="",$D17=""),"Need data",IF($C17="NS","NS",IF($D17="NF","NF",IF($F17="V.L.N.","LNV",$E17+$G17+$H17))))</f>
        <v>1.7511574074073999E-2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0.82500000000000007</v>
      </c>
      <c r="D18" s="76">
        <v>0.84438657407407414</v>
      </c>
      <c r="E18" s="75">
        <f t="shared" si="0"/>
        <v>1.938657407407407E-2</v>
      </c>
      <c r="F18" s="75"/>
      <c r="G18" s="75"/>
      <c r="H18" s="75"/>
      <c r="I18" s="129">
        <f>IF(OR($C18="",$D18=""),"Need data",IF($C18="NS","NS",IF($D18="NF","NF",IF($F18="V.L.N.","V.L.N.",$E18+$G18+$H18))))</f>
        <v>1.938657407407407E-2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1"/>
        <v>1.938657407407407E-2</v>
      </c>
    </row>
    <row r="19" spans="1:20" s="22" customFormat="1" ht="23.1" customHeight="1" x14ac:dyDescent="0.25">
      <c r="A19" s="23" t="s">
        <v>23</v>
      </c>
      <c r="B19" s="107" t="s">
        <v>24</v>
      </c>
      <c r="C19" s="76">
        <v>0.82777777777777783</v>
      </c>
      <c r="D19" s="76">
        <v>0.84855324074074068</v>
      </c>
      <c r="E19" s="75">
        <f t="shared" si="0"/>
        <v>2.0775462962962843E-2</v>
      </c>
      <c r="F19" s="75"/>
      <c r="G19" s="74"/>
      <c r="H19" s="74"/>
      <c r="I19" s="129">
        <f>IF(OR($C19="",$D19=""),"Need data",IF($C19="NS","NS",IF($D19="NF","NF",IF($F19="V.L.N.","V.L.N.",$E19+$G19+$H19))))</f>
        <v>2.0775462962962843E-2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1"/>
        <v>2.0775462962962843E-2</v>
      </c>
    </row>
    <row r="20" spans="1:20" s="22" customFormat="1" ht="22.9" customHeight="1" x14ac:dyDescent="0.25">
      <c r="A20" s="23" t="s">
        <v>27</v>
      </c>
      <c r="B20" s="107" t="s">
        <v>28</v>
      </c>
      <c r="C20" s="76">
        <v>0.8222222222222223</v>
      </c>
      <c r="D20" s="76">
        <v>0.84436342592592595</v>
      </c>
      <c r="E20" s="75">
        <f t="shared" si="0"/>
        <v>2.2141203703703649E-2</v>
      </c>
      <c r="F20" s="75"/>
      <c r="G20" s="75"/>
      <c r="H20" s="75"/>
      <c r="I20" s="129">
        <f>IF(OR($C20="",$D20=""),"Need data",IF($C20="NS","NS",IF($D20="NF","NF",IF($F20="V.L.N.","V.L.N.",$E20+$G20+$H20))))</f>
        <v>2.2141203703703649E-2</v>
      </c>
      <c r="J20" s="137" t="s">
        <v>60</v>
      </c>
      <c r="K20" s="132">
        <v>36</v>
      </c>
      <c r="L20" s="117">
        <v>19</v>
      </c>
      <c r="M20" s="110"/>
      <c r="N20" s="110"/>
      <c r="O20" s="92">
        <f t="shared" si="1"/>
        <v>2.2141203703703649E-2</v>
      </c>
    </row>
    <row r="21" spans="1:20" s="22" customFormat="1" ht="23.1" customHeight="1" x14ac:dyDescent="0.25">
      <c r="A21" s="23" t="s">
        <v>31</v>
      </c>
      <c r="B21" s="107" t="s">
        <v>32</v>
      </c>
      <c r="C21" s="76">
        <v>0.8305555555555556</v>
      </c>
      <c r="D21" s="76">
        <v>0.85504629629629625</v>
      </c>
      <c r="E21" s="75">
        <f t="shared" si="0"/>
        <v>2.4490740740740646E-2</v>
      </c>
      <c r="F21" s="75"/>
      <c r="G21" s="75"/>
      <c r="H21" s="75"/>
      <c r="I21" s="129">
        <f>IF(OR($C21="",$D21=""),"Need data",IF($C21="NS","NS",IF($D21="NF","NF",IF($F21="V.L.N.","V.L.N.",$E21+$G21+$H21))))</f>
        <v>2.4490740740740646E-2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1"/>
        <v>2.4490740740740646E-2</v>
      </c>
    </row>
    <row r="22" spans="1:20" s="22" customFormat="1" ht="23.1" customHeight="1" x14ac:dyDescent="0.25">
      <c r="A22" s="121" t="s">
        <v>29</v>
      </c>
      <c r="B22" s="122" t="s">
        <v>30</v>
      </c>
      <c r="C22" s="126" t="s">
        <v>17</v>
      </c>
      <c r="D22" s="126" t="s">
        <v>17</v>
      </c>
      <c r="E22" s="75" t="str">
        <f t="shared" si="0"/>
        <v>NS</v>
      </c>
      <c r="F22" s="75"/>
      <c r="G22" s="74"/>
      <c r="H22" s="74"/>
      <c r="I22" s="129">
        <f>$N$10*1.5</f>
        <v>9.375E-2</v>
      </c>
      <c r="J22" s="137" t="s">
        <v>63</v>
      </c>
      <c r="K22" s="134">
        <v>18</v>
      </c>
      <c r="L22"/>
      <c r="M22"/>
      <c r="N22"/>
      <c r="O22" s="92" t="str">
        <f t="shared" si="1"/>
        <v>NS</v>
      </c>
    </row>
    <row r="23" spans="1:20" s="22" customFormat="1" ht="23.1" customHeight="1" thickBot="1" x14ac:dyDescent="0.3">
      <c r="A23" s="42" t="s">
        <v>41</v>
      </c>
      <c r="B23" s="146" t="s">
        <v>42</v>
      </c>
      <c r="C23" s="127" t="s">
        <v>17</v>
      </c>
      <c r="D23" s="127" t="s">
        <v>17</v>
      </c>
      <c r="E23" s="105" t="str">
        <f t="shared" si="0"/>
        <v>NS</v>
      </c>
      <c r="F23" s="105"/>
      <c r="G23" s="150"/>
      <c r="H23" s="150"/>
      <c r="I23" s="130">
        <f>$N$10*1.5</f>
        <v>9.375E-2</v>
      </c>
      <c r="J23" s="180" t="s">
        <v>63</v>
      </c>
      <c r="K23" s="135">
        <v>10</v>
      </c>
      <c r="L23"/>
      <c r="M23"/>
      <c r="N23" s="162"/>
      <c r="O23" s="92" t="str">
        <f t="shared" si="1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2">IF(OR($C24="",$D24=""),"Need data",IF($C24="NS","NS",IF($D24="NF","NF",$D24-$C24)))</f>
        <v>Need data</v>
      </c>
      <c r="G24" s="86"/>
      <c r="H24" s="86"/>
      <c r="I24" s="124" t="str">
        <f t="shared" ref="I24:I30" si="3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1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2"/>
        <v>Need data</v>
      </c>
      <c r="F25" s="79"/>
      <c r="G25" s="26"/>
      <c r="H25" s="26"/>
      <c r="I25" s="27" t="str">
        <f t="shared" si="3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1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2"/>
        <v>Need data</v>
      </c>
      <c r="F26" s="79"/>
      <c r="G26" s="28"/>
      <c r="H26" s="28"/>
      <c r="I26" s="27" t="str">
        <f t="shared" si="3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1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2"/>
        <v>Need data</v>
      </c>
      <c r="F27" s="79"/>
      <c r="G27" s="28"/>
      <c r="H27" s="28"/>
      <c r="I27" s="27" t="str">
        <f t="shared" si="3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1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2"/>
        <v>Need data</v>
      </c>
      <c r="F28" s="79"/>
      <c r="G28" s="28"/>
      <c r="H28" s="28"/>
      <c r="I28" s="27" t="str">
        <f t="shared" si="3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1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2"/>
        <v>Need data</v>
      </c>
      <c r="F29" s="79"/>
      <c r="G29" s="28"/>
      <c r="H29" s="28"/>
      <c r="I29" s="27" t="str">
        <f t="shared" si="3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1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2"/>
        <v>Need data</v>
      </c>
      <c r="F30" s="79"/>
      <c r="G30" s="45"/>
      <c r="H30" s="45"/>
      <c r="I30" s="27" t="str">
        <f t="shared" si="3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1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3"/>
      <c r="B33" s="183"/>
      <c r="C33" s="183"/>
      <c r="D33" s="183"/>
      <c r="E33" s="183"/>
      <c r="F33" s="183"/>
      <c r="G33" s="183"/>
      <c r="H33" s="183"/>
      <c r="I33" s="183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1">
    <sortCondition ref="I17:I21"/>
  </sortState>
  <mergeCells count="6">
    <mergeCell ref="J34:K34"/>
    <mergeCell ref="A7:K7"/>
    <mergeCell ref="A9:K9"/>
    <mergeCell ref="A10:K10"/>
    <mergeCell ref="A32:K32"/>
    <mergeCell ref="J33:K33"/>
  </mergeCells>
  <pageMargins left="0.7" right="0.7" top="0.75" bottom="0.75" header="0.3" footer="0.3"/>
  <pageSetup scale="81" orientation="landscape" r:id="rId1"/>
  <ignoredErrors>
    <ignoredError sqref="J20:J21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0" width="0" style="2" hidden="1" customWidth="1"/>
    <col min="21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77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4.1666666666666664E-2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01:00:00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0.58402777777777781</v>
      </c>
      <c r="D17" s="141">
        <v>0.59175925925925921</v>
      </c>
      <c r="E17" s="104">
        <f t="shared" ref="E17:E23" si="0">IF(OR($C17="",$D17=""),"Need data",IF($C17="NS","NS",IF($D17="NF","NF",D17-C17)))</f>
        <v>7.7314814814813948E-3</v>
      </c>
      <c r="F17" s="104"/>
      <c r="G17" s="104"/>
      <c r="H17" s="104"/>
      <c r="I17" s="143">
        <f>IF(OR($C17="",$D17=""),"Need data",IF($C17="NS","NS",IF($D17="NF","NF",IF($F17="V.L.N.","V.L.N.",$E17+$G17+$H17))))</f>
        <v>7.7314814814813948E-3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1">IF(OR($C17="",$D17=""),"Need data",IF($C17="NS","NS",IF($D17="NF","NF",IF($F17="V.L.N.","LNV",$E17+$G17+$H17))))</f>
        <v>7.7314814814813948E-3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27</v>
      </c>
      <c r="B18" s="107" t="s">
        <v>28</v>
      </c>
      <c r="C18" s="76">
        <v>0.58958333333333335</v>
      </c>
      <c r="D18" s="76">
        <v>0.59795138888888888</v>
      </c>
      <c r="E18" s="75">
        <f t="shared" si="0"/>
        <v>8.3680555555555314E-3</v>
      </c>
      <c r="F18" s="75"/>
      <c r="G18" s="75"/>
      <c r="H18" s="75"/>
      <c r="I18" s="129">
        <f>IF(OR($C18="",$D18=""),"Need data",IF($C18="NS","NS",IF($D18="NF","NF",IF($F18="V.L.N.","V.L.N.",$E18+$G18+$H18))))</f>
        <v>8.3680555555555314E-3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1"/>
        <v>8.3680555555555314E-3</v>
      </c>
    </row>
    <row r="19" spans="1:20" s="22" customFormat="1" ht="23.1" customHeight="1" x14ac:dyDescent="0.25">
      <c r="A19" s="23" t="s">
        <v>39</v>
      </c>
      <c r="B19" s="107" t="s">
        <v>40</v>
      </c>
      <c r="C19" s="142">
        <v>0.58680555555555558</v>
      </c>
      <c r="D19" s="76">
        <v>0.59560185185185188</v>
      </c>
      <c r="E19" s="75">
        <f t="shared" si="0"/>
        <v>8.7962962962963021E-3</v>
      </c>
      <c r="F19" s="75"/>
      <c r="G19" s="75"/>
      <c r="H19" s="75"/>
      <c r="I19" s="129">
        <f>IF(OR($C19="",$D19=""),"Need data",IF($C19="NS","NS",IF($D19="NF","NF",IF($F19="V.L.N.","V.L.N.",$E19+$G19+$H19))))</f>
        <v>8.7962962962963021E-3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1"/>
        <v>8.7962962962963021E-3</v>
      </c>
    </row>
    <row r="20" spans="1:20" s="22" customFormat="1" ht="22.9" customHeight="1" x14ac:dyDescent="0.25">
      <c r="A20" s="23" t="s">
        <v>31</v>
      </c>
      <c r="B20" s="107" t="s">
        <v>32</v>
      </c>
      <c r="C20" s="76">
        <v>0.59513888888888888</v>
      </c>
      <c r="D20" s="76">
        <v>0.60534722222222215</v>
      </c>
      <c r="E20" s="75">
        <f t="shared" si="0"/>
        <v>1.0208333333333264E-2</v>
      </c>
      <c r="F20" s="75"/>
      <c r="G20" s="75"/>
      <c r="H20" s="75"/>
      <c r="I20" s="129">
        <f>IF(OR($C20="",$D20=""),"Need data",IF($C20="NS","NS",IF($D20="NF","NF",IF($F20="V.L.N.","V.L.N.",$E20+$G20+$H20))))</f>
        <v>1.0208333333333264E-2</v>
      </c>
      <c r="J20" s="137" t="s">
        <v>60</v>
      </c>
      <c r="K20" s="132">
        <v>36</v>
      </c>
      <c r="L20" s="117">
        <v>19</v>
      </c>
      <c r="M20" s="110"/>
      <c r="N20" s="110"/>
      <c r="O20" s="92">
        <f t="shared" si="1"/>
        <v>1.0208333333333264E-2</v>
      </c>
    </row>
    <row r="21" spans="1:20" s="22" customFormat="1" ht="23.1" customHeight="1" x14ac:dyDescent="0.25">
      <c r="A21" s="23" t="s">
        <v>23</v>
      </c>
      <c r="B21" s="107" t="s">
        <v>24</v>
      </c>
      <c r="C21" s="76">
        <v>0.59236111111111112</v>
      </c>
      <c r="D21" s="76">
        <v>0.60504629629629625</v>
      </c>
      <c r="E21" s="75">
        <f t="shared" si="0"/>
        <v>1.2685185185185133E-2</v>
      </c>
      <c r="F21" s="75"/>
      <c r="G21" s="74"/>
      <c r="H21" s="74"/>
      <c r="I21" s="129">
        <f>IF(OR($C21="",$D21=""),"Need data",IF($C21="NS","NS",IF($D21="NF","NF",IF($F21="V.L.N.","V.L.N.",$E21+$G21+$H21))))</f>
        <v>1.2685185185185133E-2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1"/>
        <v>1.2685185185185133E-2</v>
      </c>
    </row>
    <row r="22" spans="1:20" s="22" customFormat="1" ht="23.1" customHeight="1" x14ac:dyDescent="0.25">
      <c r="A22" s="121" t="s">
        <v>29</v>
      </c>
      <c r="B22" s="122" t="s">
        <v>30</v>
      </c>
      <c r="C22" s="126" t="s">
        <v>17</v>
      </c>
      <c r="D22" s="126" t="s">
        <v>17</v>
      </c>
      <c r="E22" s="75" t="str">
        <f t="shared" si="0"/>
        <v>NS</v>
      </c>
      <c r="F22" s="75"/>
      <c r="G22" s="74"/>
      <c r="H22" s="74"/>
      <c r="I22" s="129">
        <f>$N$10*1.5</f>
        <v>6.25E-2</v>
      </c>
      <c r="J22" s="137" t="s">
        <v>63</v>
      </c>
      <c r="K22" s="134">
        <v>18</v>
      </c>
      <c r="L22"/>
      <c r="M22"/>
      <c r="N22"/>
      <c r="O22" s="92" t="str">
        <f t="shared" si="1"/>
        <v>NS</v>
      </c>
    </row>
    <row r="23" spans="1:20" s="22" customFormat="1" ht="23.1" customHeight="1" thickBot="1" x14ac:dyDescent="0.3">
      <c r="A23" s="42" t="s">
        <v>41</v>
      </c>
      <c r="B23" s="146" t="s">
        <v>42</v>
      </c>
      <c r="C23" s="127" t="s">
        <v>17</v>
      </c>
      <c r="D23" s="127" t="s">
        <v>17</v>
      </c>
      <c r="E23" s="105" t="str">
        <f t="shared" si="0"/>
        <v>NS</v>
      </c>
      <c r="F23" s="105"/>
      <c r="G23" s="150"/>
      <c r="H23" s="150"/>
      <c r="I23" s="130">
        <f>$N$10*1.5</f>
        <v>6.25E-2</v>
      </c>
      <c r="J23" s="180" t="s">
        <v>63</v>
      </c>
      <c r="K23" s="135">
        <v>10</v>
      </c>
      <c r="L23"/>
      <c r="M23"/>
      <c r="N23" s="162"/>
      <c r="O23" s="92" t="str">
        <f t="shared" si="1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2">IF(OR($C24="",$D24=""),"Need data",IF($C24="NS","NS",IF($D24="NF","NF",$D24-$C24)))</f>
        <v>Need data</v>
      </c>
      <c r="G24" s="86"/>
      <c r="H24" s="86"/>
      <c r="I24" s="124" t="str">
        <f t="shared" ref="I24:I30" si="3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1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2"/>
        <v>Need data</v>
      </c>
      <c r="F25" s="79"/>
      <c r="G25" s="26"/>
      <c r="H25" s="26"/>
      <c r="I25" s="27" t="str">
        <f t="shared" si="3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1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2"/>
        <v>Need data</v>
      </c>
      <c r="F26" s="79"/>
      <c r="G26" s="28"/>
      <c r="H26" s="28"/>
      <c r="I26" s="27" t="str">
        <f t="shared" si="3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1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2"/>
        <v>Need data</v>
      </c>
      <c r="F27" s="79"/>
      <c r="G27" s="28"/>
      <c r="H27" s="28"/>
      <c r="I27" s="27" t="str">
        <f t="shared" si="3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1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2"/>
        <v>Need data</v>
      </c>
      <c r="F28" s="79"/>
      <c r="G28" s="28"/>
      <c r="H28" s="28"/>
      <c r="I28" s="27" t="str">
        <f t="shared" si="3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1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2"/>
        <v>Need data</v>
      </c>
      <c r="F29" s="79"/>
      <c r="G29" s="28"/>
      <c r="H29" s="28"/>
      <c r="I29" s="27" t="str">
        <f t="shared" si="3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1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2"/>
        <v>Need data</v>
      </c>
      <c r="F30" s="79"/>
      <c r="G30" s="45"/>
      <c r="H30" s="45"/>
      <c r="I30" s="27" t="str">
        <f t="shared" si="3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1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3"/>
      <c r="B33" s="183"/>
      <c r="C33" s="183"/>
      <c r="D33" s="183"/>
      <c r="E33" s="183"/>
      <c r="F33" s="183"/>
      <c r="G33" s="183"/>
      <c r="H33" s="183"/>
      <c r="I33" s="183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3">
    <sortCondition ref="I17:I23"/>
  </sortState>
  <mergeCells count="6">
    <mergeCell ref="J34:K34"/>
    <mergeCell ref="A7:K7"/>
    <mergeCell ref="A9:K9"/>
    <mergeCell ref="A10:K10"/>
    <mergeCell ref="A32:K32"/>
    <mergeCell ref="J33:K33"/>
  </mergeCells>
  <pageMargins left="0.7" right="0.7" top="0.75" bottom="0.75" header="0.3" footer="0.3"/>
  <pageSetup scale="81" orientation="landscape" r:id="rId1"/>
  <ignoredErrors>
    <ignoredError sqref="J20:J21" numberStoredAsText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1" width="0" style="2" hidden="1" customWidth="1"/>
    <col min="22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4.1666666666666664E-2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01:00:00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0.60902777777777783</v>
      </c>
      <c r="D17" s="141">
        <v>0.61649305555555556</v>
      </c>
      <c r="E17" s="104">
        <f t="shared" ref="E17:E23" si="0">IF(OR($C17="",$D17=""),"Need data",IF($C17="NS","NS",IF($D17="NF","NF",D17-C17)))</f>
        <v>7.4652777777777235E-3</v>
      </c>
      <c r="F17" s="104"/>
      <c r="G17" s="104"/>
      <c r="H17" s="104"/>
      <c r="I17" s="143">
        <f>IF(OR($C17="",$D17=""),"Need data",IF($C17="NS","NS",IF($D17="NF","NF",IF($F17="V.L.N.","V.L.N.",$E17+$G17+$H17))))</f>
        <v>7.4652777777777235E-3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1">IF(OR($C17="",$D17=""),"Need data",IF($C17="NS","NS",IF($D17="NF","NF",IF($F17="V.L.N.","LNV",$E17+$G17+$H17))))</f>
        <v>7.4652777777777235E-3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0.6118055555555556</v>
      </c>
      <c r="D18" s="76">
        <v>0.62018518518518517</v>
      </c>
      <c r="E18" s="75">
        <f t="shared" si="0"/>
        <v>8.3796296296295703E-3</v>
      </c>
      <c r="F18" s="75"/>
      <c r="G18" s="75"/>
      <c r="H18" s="75"/>
      <c r="I18" s="129">
        <f>IF(OR($C18="",$D18=""),"Need data",IF($C18="NS","NS",IF($D18="NF","NF",IF($F18="V.L.N.","V.L.N.",$E18+$G18+$H18))))</f>
        <v>8.3796296296295703E-3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1"/>
        <v>8.3796296296295703E-3</v>
      </c>
    </row>
    <row r="19" spans="1:20" s="22" customFormat="1" ht="23.1" customHeight="1" x14ac:dyDescent="0.25">
      <c r="A19" s="23" t="s">
        <v>27</v>
      </c>
      <c r="B19" s="107" t="s">
        <v>28</v>
      </c>
      <c r="C19" s="76">
        <v>0.61458333333333337</v>
      </c>
      <c r="D19" s="76">
        <v>0.62326388888888895</v>
      </c>
      <c r="E19" s="75">
        <f t="shared" si="0"/>
        <v>8.6805555555555802E-3</v>
      </c>
      <c r="F19" s="75"/>
      <c r="G19" s="75"/>
      <c r="H19" s="75"/>
      <c r="I19" s="129">
        <f>IF(OR($C19="",$D19=""),"Need data",IF($C19="NS","NS",IF($D19="NF","NF",IF($F19="V.L.N.","V.L.N.",$E19+$G19+$H19))))</f>
        <v>8.6805555555555802E-3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1"/>
        <v>8.6805555555555802E-3</v>
      </c>
    </row>
    <row r="20" spans="1:20" s="22" customFormat="1" ht="22.9" customHeight="1" x14ac:dyDescent="0.25">
      <c r="A20" s="23" t="s">
        <v>31</v>
      </c>
      <c r="B20" s="107" t="s">
        <v>32</v>
      </c>
      <c r="C20" s="76">
        <v>0.61736111111111114</v>
      </c>
      <c r="D20" s="76">
        <v>0.62688657407407411</v>
      </c>
      <c r="E20" s="75">
        <f t="shared" si="0"/>
        <v>9.5254629629629717E-3</v>
      </c>
      <c r="F20" s="75"/>
      <c r="G20" s="75"/>
      <c r="H20" s="75"/>
      <c r="I20" s="129">
        <f>IF(OR($C20="",$D20=""),"Need data",IF($C20="NS","NS",IF($D20="NF","NF",IF($F20="V.L.N.","V.L.N.",$E20+$G20+$H20))))</f>
        <v>9.5254629629629717E-3</v>
      </c>
      <c r="J20" s="137" t="s">
        <v>60</v>
      </c>
      <c r="K20" s="132">
        <v>36</v>
      </c>
      <c r="L20" s="117">
        <v>19</v>
      </c>
      <c r="M20" s="110"/>
      <c r="N20" s="110"/>
      <c r="O20" s="92">
        <f t="shared" si="1"/>
        <v>9.5254629629629717E-3</v>
      </c>
    </row>
    <row r="21" spans="1:20" s="22" customFormat="1" ht="23.1" customHeight="1" x14ac:dyDescent="0.25">
      <c r="A21" s="23" t="s">
        <v>23</v>
      </c>
      <c r="B21" s="107" t="s">
        <v>24</v>
      </c>
      <c r="C21" s="76">
        <v>0.62013888888888891</v>
      </c>
      <c r="D21" s="76" t="s">
        <v>18</v>
      </c>
      <c r="E21" s="75" t="str">
        <f t="shared" si="0"/>
        <v>NF</v>
      </c>
      <c r="F21" s="75" t="str">
        <f>IF(OR($E21="Need data",$E21="NS",$E21="NF",$E21&lt;=$N$6),"","V.L.N.")</f>
        <v/>
      </c>
      <c r="G21" s="74"/>
      <c r="H21" s="74"/>
      <c r="I21" s="129">
        <f>$I$20*1.5</f>
        <v>1.4288194444444458E-2</v>
      </c>
      <c r="J21" s="137" t="s">
        <v>38</v>
      </c>
      <c r="K21" s="133">
        <v>27</v>
      </c>
      <c r="L21" s="117">
        <v>10</v>
      </c>
      <c r="M21" s="110"/>
      <c r="N21" s="110"/>
      <c r="O21" s="92" t="str">
        <f t="shared" si="1"/>
        <v>NF</v>
      </c>
    </row>
    <row r="22" spans="1:20" s="22" customFormat="1" ht="23.1" customHeight="1" x14ac:dyDescent="0.25">
      <c r="A22" s="121" t="s">
        <v>29</v>
      </c>
      <c r="B22" s="122" t="s">
        <v>30</v>
      </c>
      <c r="C22" s="126" t="s">
        <v>17</v>
      </c>
      <c r="D22" s="126" t="s">
        <v>17</v>
      </c>
      <c r="E22" s="75" t="str">
        <f t="shared" si="0"/>
        <v>NS</v>
      </c>
      <c r="F22" s="75"/>
      <c r="G22" s="74"/>
      <c r="H22" s="74"/>
      <c r="I22" s="129">
        <f>$N$10*1.5</f>
        <v>6.25E-2</v>
      </c>
      <c r="J22" s="137" t="s">
        <v>63</v>
      </c>
      <c r="K22" s="134">
        <v>18</v>
      </c>
      <c r="L22"/>
      <c r="M22"/>
      <c r="N22"/>
      <c r="O22" s="92" t="str">
        <f t="shared" si="1"/>
        <v>NS</v>
      </c>
    </row>
    <row r="23" spans="1:20" s="22" customFormat="1" ht="23.1" customHeight="1" thickBot="1" x14ac:dyDescent="0.3">
      <c r="A23" s="42" t="s">
        <v>41</v>
      </c>
      <c r="B23" s="146" t="s">
        <v>42</v>
      </c>
      <c r="C23" s="127" t="s">
        <v>17</v>
      </c>
      <c r="D23" s="127" t="s">
        <v>17</v>
      </c>
      <c r="E23" s="105" t="str">
        <f t="shared" si="0"/>
        <v>NS</v>
      </c>
      <c r="F23" s="105"/>
      <c r="G23" s="150"/>
      <c r="H23" s="150"/>
      <c r="I23" s="130">
        <f>$N$10*1.5</f>
        <v>6.25E-2</v>
      </c>
      <c r="J23" s="180" t="s">
        <v>63</v>
      </c>
      <c r="K23" s="135">
        <v>10</v>
      </c>
      <c r="L23"/>
      <c r="M23"/>
      <c r="N23" s="162"/>
      <c r="O23" s="92" t="str">
        <f t="shared" si="1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2">IF(OR($C24="",$D24=""),"Need data",IF($C24="NS","NS",IF($D24="NF","NF",$D24-$C24)))</f>
        <v>Need data</v>
      </c>
      <c r="G24" s="86"/>
      <c r="H24" s="86"/>
      <c r="I24" s="124" t="str">
        <f t="shared" ref="I24:I30" si="3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1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2"/>
        <v>Need data</v>
      </c>
      <c r="F25" s="79"/>
      <c r="G25" s="26"/>
      <c r="H25" s="26"/>
      <c r="I25" s="27" t="str">
        <f t="shared" si="3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1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2"/>
        <v>Need data</v>
      </c>
      <c r="F26" s="79"/>
      <c r="G26" s="28"/>
      <c r="H26" s="28"/>
      <c r="I26" s="27" t="str">
        <f t="shared" si="3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1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2"/>
        <v>Need data</v>
      </c>
      <c r="F27" s="79"/>
      <c r="G27" s="28"/>
      <c r="H27" s="28"/>
      <c r="I27" s="27" t="str">
        <f t="shared" si="3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1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2"/>
        <v>Need data</v>
      </c>
      <c r="F28" s="79"/>
      <c r="G28" s="28"/>
      <c r="H28" s="28"/>
      <c r="I28" s="27" t="str">
        <f t="shared" si="3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1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2"/>
        <v>Need data</v>
      </c>
      <c r="F29" s="79"/>
      <c r="G29" s="28"/>
      <c r="H29" s="28"/>
      <c r="I29" s="27" t="str">
        <f t="shared" si="3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1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2"/>
        <v>Need data</v>
      </c>
      <c r="F30" s="79"/>
      <c r="G30" s="45"/>
      <c r="H30" s="45"/>
      <c r="I30" s="27" t="str">
        <f t="shared" si="3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1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90"/>
      <c r="B33" s="190"/>
      <c r="C33" s="190"/>
      <c r="D33" s="190"/>
      <c r="E33" s="190"/>
      <c r="F33" s="190"/>
      <c r="G33" s="190"/>
      <c r="H33" s="190"/>
      <c r="I33" s="190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3">
    <sortCondition ref="I17:I23"/>
  </sortState>
  <mergeCells count="6">
    <mergeCell ref="J34:K34"/>
    <mergeCell ref="A7:K7"/>
    <mergeCell ref="A9:K9"/>
    <mergeCell ref="A10:K10"/>
    <mergeCell ref="A32:K32"/>
    <mergeCell ref="J33:K33"/>
  </mergeCells>
  <pageMargins left="0.7" right="0.7" top="0.75" bottom="0.75" header="0.3" footer="0.3"/>
  <pageSetup scale="81" orientation="landscape" r:id="rId1"/>
  <ignoredErrors>
    <ignoredError sqref="J20:J21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apas16">
    <pageSetUpPr fitToPage="1"/>
  </sheetPr>
  <dimension ref="A5:X57"/>
  <sheetViews>
    <sheetView tabSelected="1" topLeftCell="A7" zoomScale="75" zoomScaleNormal="75" workbookViewId="0">
      <selection activeCell="K34" sqref="A34:XFD34"/>
    </sheetView>
  </sheetViews>
  <sheetFormatPr defaultRowHeight="12.75" x14ac:dyDescent="0.2"/>
  <cols>
    <col min="1" max="1" width="13.28515625" style="1" customWidth="1"/>
    <col min="2" max="3" width="28.85546875" style="1" customWidth="1"/>
    <col min="4" max="15" width="13.7109375" style="1" customWidth="1"/>
    <col min="16" max="16" width="13.7109375" style="2" customWidth="1"/>
    <col min="17" max="17" width="10.140625" style="2" customWidth="1"/>
    <col min="18" max="19" width="9.140625" style="2"/>
    <col min="20" max="20" width="10.140625" style="2" bestFit="1" customWidth="1"/>
    <col min="21" max="21" width="9.140625" style="2"/>
    <col min="22" max="23" width="10.140625" style="2" bestFit="1" customWidth="1"/>
    <col min="24" max="262" width="9.140625" style="2"/>
    <col min="263" max="263" width="9.28515625" style="2" bestFit="1" customWidth="1"/>
    <col min="264" max="264" width="24.28515625" style="2" bestFit="1" customWidth="1"/>
    <col min="265" max="268" width="17.7109375" style="2" customWidth="1"/>
    <col min="269" max="270" width="22.140625" style="2" customWidth="1"/>
    <col min="271" max="272" width="11.7109375" style="2" customWidth="1"/>
    <col min="273" max="518" width="9.140625" style="2"/>
    <col min="519" max="519" width="9.28515625" style="2" bestFit="1" customWidth="1"/>
    <col min="520" max="520" width="24.28515625" style="2" bestFit="1" customWidth="1"/>
    <col min="521" max="524" width="17.7109375" style="2" customWidth="1"/>
    <col min="525" max="526" width="22.140625" style="2" customWidth="1"/>
    <col min="527" max="528" width="11.7109375" style="2" customWidth="1"/>
    <col min="529" max="774" width="9.140625" style="2"/>
    <col min="775" max="775" width="9.28515625" style="2" bestFit="1" customWidth="1"/>
    <col min="776" max="776" width="24.28515625" style="2" bestFit="1" customWidth="1"/>
    <col min="777" max="780" width="17.7109375" style="2" customWidth="1"/>
    <col min="781" max="782" width="22.140625" style="2" customWidth="1"/>
    <col min="783" max="784" width="11.7109375" style="2" customWidth="1"/>
    <col min="785" max="1030" width="9.140625" style="2"/>
    <col min="1031" max="1031" width="9.28515625" style="2" bestFit="1" customWidth="1"/>
    <col min="1032" max="1032" width="24.28515625" style="2" bestFit="1" customWidth="1"/>
    <col min="1033" max="1036" width="17.7109375" style="2" customWidth="1"/>
    <col min="1037" max="1038" width="22.140625" style="2" customWidth="1"/>
    <col min="1039" max="1040" width="11.7109375" style="2" customWidth="1"/>
    <col min="1041" max="1286" width="9.140625" style="2"/>
    <col min="1287" max="1287" width="9.28515625" style="2" bestFit="1" customWidth="1"/>
    <col min="1288" max="1288" width="24.28515625" style="2" bestFit="1" customWidth="1"/>
    <col min="1289" max="1292" width="17.7109375" style="2" customWidth="1"/>
    <col min="1293" max="1294" width="22.140625" style="2" customWidth="1"/>
    <col min="1295" max="1296" width="11.7109375" style="2" customWidth="1"/>
    <col min="1297" max="1542" width="9.140625" style="2"/>
    <col min="1543" max="1543" width="9.28515625" style="2" bestFit="1" customWidth="1"/>
    <col min="1544" max="1544" width="24.28515625" style="2" bestFit="1" customWidth="1"/>
    <col min="1545" max="1548" width="17.7109375" style="2" customWidth="1"/>
    <col min="1549" max="1550" width="22.140625" style="2" customWidth="1"/>
    <col min="1551" max="1552" width="11.7109375" style="2" customWidth="1"/>
    <col min="1553" max="1798" width="9.140625" style="2"/>
    <col min="1799" max="1799" width="9.28515625" style="2" bestFit="1" customWidth="1"/>
    <col min="1800" max="1800" width="24.28515625" style="2" bestFit="1" customWidth="1"/>
    <col min="1801" max="1804" width="17.7109375" style="2" customWidth="1"/>
    <col min="1805" max="1806" width="22.140625" style="2" customWidth="1"/>
    <col min="1807" max="1808" width="11.7109375" style="2" customWidth="1"/>
    <col min="1809" max="2054" width="9.140625" style="2"/>
    <col min="2055" max="2055" width="9.28515625" style="2" bestFit="1" customWidth="1"/>
    <col min="2056" max="2056" width="24.28515625" style="2" bestFit="1" customWidth="1"/>
    <col min="2057" max="2060" width="17.7109375" style="2" customWidth="1"/>
    <col min="2061" max="2062" width="22.140625" style="2" customWidth="1"/>
    <col min="2063" max="2064" width="11.7109375" style="2" customWidth="1"/>
    <col min="2065" max="2310" width="9.140625" style="2"/>
    <col min="2311" max="2311" width="9.28515625" style="2" bestFit="1" customWidth="1"/>
    <col min="2312" max="2312" width="24.28515625" style="2" bestFit="1" customWidth="1"/>
    <col min="2313" max="2316" width="17.7109375" style="2" customWidth="1"/>
    <col min="2317" max="2318" width="22.140625" style="2" customWidth="1"/>
    <col min="2319" max="2320" width="11.7109375" style="2" customWidth="1"/>
    <col min="2321" max="2566" width="9.140625" style="2"/>
    <col min="2567" max="2567" width="9.28515625" style="2" bestFit="1" customWidth="1"/>
    <col min="2568" max="2568" width="24.28515625" style="2" bestFit="1" customWidth="1"/>
    <col min="2569" max="2572" width="17.7109375" style="2" customWidth="1"/>
    <col min="2573" max="2574" width="22.140625" style="2" customWidth="1"/>
    <col min="2575" max="2576" width="11.7109375" style="2" customWidth="1"/>
    <col min="2577" max="2822" width="9.140625" style="2"/>
    <col min="2823" max="2823" width="9.28515625" style="2" bestFit="1" customWidth="1"/>
    <col min="2824" max="2824" width="24.28515625" style="2" bestFit="1" customWidth="1"/>
    <col min="2825" max="2828" width="17.7109375" style="2" customWidth="1"/>
    <col min="2829" max="2830" width="22.140625" style="2" customWidth="1"/>
    <col min="2831" max="2832" width="11.7109375" style="2" customWidth="1"/>
    <col min="2833" max="3078" width="9.140625" style="2"/>
    <col min="3079" max="3079" width="9.28515625" style="2" bestFit="1" customWidth="1"/>
    <col min="3080" max="3080" width="24.28515625" style="2" bestFit="1" customWidth="1"/>
    <col min="3081" max="3084" width="17.7109375" style="2" customWidth="1"/>
    <col min="3085" max="3086" width="22.140625" style="2" customWidth="1"/>
    <col min="3087" max="3088" width="11.7109375" style="2" customWidth="1"/>
    <col min="3089" max="3334" width="9.140625" style="2"/>
    <col min="3335" max="3335" width="9.28515625" style="2" bestFit="1" customWidth="1"/>
    <col min="3336" max="3336" width="24.28515625" style="2" bestFit="1" customWidth="1"/>
    <col min="3337" max="3340" width="17.7109375" style="2" customWidth="1"/>
    <col min="3341" max="3342" width="22.140625" style="2" customWidth="1"/>
    <col min="3343" max="3344" width="11.7109375" style="2" customWidth="1"/>
    <col min="3345" max="3590" width="9.140625" style="2"/>
    <col min="3591" max="3591" width="9.28515625" style="2" bestFit="1" customWidth="1"/>
    <col min="3592" max="3592" width="24.28515625" style="2" bestFit="1" customWidth="1"/>
    <col min="3593" max="3596" width="17.7109375" style="2" customWidth="1"/>
    <col min="3597" max="3598" width="22.140625" style="2" customWidth="1"/>
    <col min="3599" max="3600" width="11.7109375" style="2" customWidth="1"/>
    <col min="3601" max="3846" width="9.140625" style="2"/>
    <col min="3847" max="3847" width="9.28515625" style="2" bestFit="1" customWidth="1"/>
    <col min="3848" max="3848" width="24.28515625" style="2" bestFit="1" customWidth="1"/>
    <col min="3849" max="3852" width="17.7109375" style="2" customWidth="1"/>
    <col min="3853" max="3854" width="22.140625" style="2" customWidth="1"/>
    <col min="3855" max="3856" width="11.7109375" style="2" customWidth="1"/>
    <col min="3857" max="4102" width="9.140625" style="2"/>
    <col min="4103" max="4103" width="9.28515625" style="2" bestFit="1" customWidth="1"/>
    <col min="4104" max="4104" width="24.28515625" style="2" bestFit="1" customWidth="1"/>
    <col min="4105" max="4108" width="17.7109375" style="2" customWidth="1"/>
    <col min="4109" max="4110" width="22.140625" style="2" customWidth="1"/>
    <col min="4111" max="4112" width="11.7109375" style="2" customWidth="1"/>
    <col min="4113" max="4358" width="9.140625" style="2"/>
    <col min="4359" max="4359" width="9.28515625" style="2" bestFit="1" customWidth="1"/>
    <col min="4360" max="4360" width="24.28515625" style="2" bestFit="1" customWidth="1"/>
    <col min="4361" max="4364" width="17.7109375" style="2" customWidth="1"/>
    <col min="4365" max="4366" width="22.140625" style="2" customWidth="1"/>
    <col min="4367" max="4368" width="11.7109375" style="2" customWidth="1"/>
    <col min="4369" max="4614" width="9.140625" style="2"/>
    <col min="4615" max="4615" width="9.28515625" style="2" bestFit="1" customWidth="1"/>
    <col min="4616" max="4616" width="24.28515625" style="2" bestFit="1" customWidth="1"/>
    <col min="4617" max="4620" width="17.7109375" style="2" customWidth="1"/>
    <col min="4621" max="4622" width="22.140625" style="2" customWidth="1"/>
    <col min="4623" max="4624" width="11.7109375" style="2" customWidth="1"/>
    <col min="4625" max="4870" width="9.140625" style="2"/>
    <col min="4871" max="4871" width="9.28515625" style="2" bestFit="1" customWidth="1"/>
    <col min="4872" max="4872" width="24.28515625" style="2" bestFit="1" customWidth="1"/>
    <col min="4873" max="4876" width="17.7109375" style="2" customWidth="1"/>
    <col min="4877" max="4878" width="22.140625" style="2" customWidth="1"/>
    <col min="4879" max="4880" width="11.7109375" style="2" customWidth="1"/>
    <col min="4881" max="5126" width="9.140625" style="2"/>
    <col min="5127" max="5127" width="9.28515625" style="2" bestFit="1" customWidth="1"/>
    <col min="5128" max="5128" width="24.28515625" style="2" bestFit="1" customWidth="1"/>
    <col min="5129" max="5132" width="17.7109375" style="2" customWidth="1"/>
    <col min="5133" max="5134" width="22.140625" style="2" customWidth="1"/>
    <col min="5135" max="5136" width="11.7109375" style="2" customWidth="1"/>
    <col min="5137" max="5382" width="9.140625" style="2"/>
    <col min="5383" max="5383" width="9.28515625" style="2" bestFit="1" customWidth="1"/>
    <col min="5384" max="5384" width="24.28515625" style="2" bestFit="1" customWidth="1"/>
    <col min="5385" max="5388" width="17.7109375" style="2" customWidth="1"/>
    <col min="5389" max="5390" width="22.140625" style="2" customWidth="1"/>
    <col min="5391" max="5392" width="11.7109375" style="2" customWidth="1"/>
    <col min="5393" max="5638" width="9.140625" style="2"/>
    <col min="5639" max="5639" width="9.28515625" style="2" bestFit="1" customWidth="1"/>
    <col min="5640" max="5640" width="24.28515625" style="2" bestFit="1" customWidth="1"/>
    <col min="5641" max="5644" width="17.7109375" style="2" customWidth="1"/>
    <col min="5645" max="5646" width="22.140625" style="2" customWidth="1"/>
    <col min="5647" max="5648" width="11.7109375" style="2" customWidth="1"/>
    <col min="5649" max="5894" width="9.140625" style="2"/>
    <col min="5895" max="5895" width="9.28515625" style="2" bestFit="1" customWidth="1"/>
    <col min="5896" max="5896" width="24.28515625" style="2" bestFit="1" customWidth="1"/>
    <col min="5897" max="5900" width="17.7109375" style="2" customWidth="1"/>
    <col min="5901" max="5902" width="22.140625" style="2" customWidth="1"/>
    <col min="5903" max="5904" width="11.7109375" style="2" customWidth="1"/>
    <col min="5905" max="6150" width="9.140625" style="2"/>
    <col min="6151" max="6151" width="9.28515625" style="2" bestFit="1" customWidth="1"/>
    <col min="6152" max="6152" width="24.28515625" style="2" bestFit="1" customWidth="1"/>
    <col min="6153" max="6156" width="17.7109375" style="2" customWidth="1"/>
    <col min="6157" max="6158" width="22.140625" style="2" customWidth="1"/>
    <col min="6159" max="6160" width="11.7109375" style="2" customWidth="1"/>
    <col min="6161" max="6406" width="9.140625" style="2"/>
    <col min="6407" max="6407" width="9.28515625" style="2" bestFit="1" customWidth="1"/>
    <col min="6408" max="6408" width="24.28515625" style="2" bestFit="1" customWidth="1"/>
    <col min="6409" max="6412" width="17.7109375" style="2" customWidth="1"/>
    <col min="6413" max="6414" width="22.140625" style="2" customWidth="1"/>
    <col min="6415" max="6416" width="11.7109375" style="2" customWidth="1"/>
    <col min="6417" max="6662" width="9.140625" style="2"/>
    <col min="6663" max="6663" width="9.28515625" style="2" bestFit="1" customWidth="1"/>
    <col min="6664" max="6664" width="24.28515625" style="2" bestFit="1" customWidth="1"/>
    <col min="6665" max="6668" width="17.7109375" style="2" customWidth="1"/>
    <col min="6669" max="6670" width="22.140625" style="2" customWidth="1"/>
    <col min="6671" max="6672" width="11.7109375" style="2" customWidth="1"/>
    <col min="6673" max="6918" width="9.140625" style="2"/>
    <col min="6919" max="6919" width="9.28515625" style="2" bestFit="1" customWidth="1"/>
    <col min="6920" max="6920" width="24.28515625" style="2" bestFit="1" customWidth="1"/>
    <col min="6921" max="6924" width="17.7109375" style="2" customWidth="1"/>
    <col min="6925" max="6926" width="22.140625" style="2" customWidth="1"/>
    <col min="6927" max="6928" width="11.7109375" style="2" customWidth="1"/>
    <col min="6929" max="7174" width="9.140625" style="2"/>
    <col min="7175" max="7175" width="9.28515625" style="2" bestFit="1" customWidth="1"/>
    <col min="7176" max="7176" width="24.28515625" style="2" bestFit="1" customWidth="1"/>
    <col min="7177" max="7180" width="17.7109375" style="2" customWidth="1"/>
    <col min="7181" max="7182" width="22.140625" style="2" customWidth="1"/>
    <col min="7183" max="7184" width="11.7109375" style="2" customWidth="1"/>
    <col min="7185" max="7430" width="9.140625" style="2"/>
    <col min="7431" max="7431" width="9.28515625" style="2" bestFit="1" customWidth="1"/>
    <col min="7432" max="7432" width="24.28515625" style="2" bestFit="1" customWidth="1"/>
    <col min="7433" max="7436" width="17.7109375" style="2" customWidth="1"/>
    <col min="7437" max="7438" width="22.140625" style="2" customWidth="1"/>
    <col min="7439" max="7440" width="11.7109375" style="2" customWidth="1"/>
    <col min="7441" max="7686" width="9.140625" style="2"/>
    <col min="7687" max="7687" width="9.28515625" style="2" bestFit="1" customWidth="1"/>
    <col min="7688" max="7688" width="24.28515625" style="2" bestFit="1" customWidth="1"/>
    <col min="7689" max="7692" width="17.7109375" style="2" customWidth="1"/>
    <col min="7693" max="7694" width="22.140625" style="2" customWidth="1"/>
    <col min="7695" max="7696" width="11.7109375" style="2" customWidth="1"/>
    <col min="7697" max="7942" width="9.140625" style="2"/>
    <col min="7943" max="7943" width="9.28515625" style="2" bestFit="1" customWidth="1"/>
    <col min="7944" max="7944" width="24.28515625" style="2" bestFit="1" customWidth="1"/>
    <col min="7945" max="7948" width="17.7109375" style="2" customWidth="1"/>
    <col min="7949" max="7950" width="22.140625" style="2" customWidth="1"/>
    <col min="7951" max="7952" width="11.7109375" style="2" customWidth="1"/>
    <col min="7953" max="8198" width="9.140625" style="2"/>
    <col min="8199" max="8199" width="9.28515625" style="2" bestFit="1" customWidth="1"/>
    <col min="8200" max="8200" width="24.28515625" style="2" bestFit="1" customWidth="1"/>
    <col min="8201" max="8204" width="17.7109375" style="2" customWidth="1"/>
    <col min="8205" max="8206" width="22.140625" style="2" customWidth="1"/>
    <col min="8207" max="8208" width="11.7109375" style="2" customWidth="1"/>
    <col min="8209" max="8454" width="9.140625" style="2"/>
    <col min="8455" max="8455" width="9.28515625" style="2" bestFit="1" customWidth="1"/>
    <col min="8456" max="8456" width="24.28515625" style="2" bestFit="1" customWidth="1"/>
    <col min="8457" max="8460" width="17.7109375" style="2" customWidth="1"/>
    <col min="8461" max="8462" width="22.140625" style="2" customWidth="1"/>
    <col min="8463" max="8464" width="11.7109375" style="2" customWidth="1"/>
    <col min="8465" max="8710" width="9.140625" style="2"/>
    <col min="8711" max="8711" width="9.28515625" style="2" bestFit="1" customWidth="1"/>
    <col min="8712" max="8712" width="24.28515625" style="2" bestFit="1" customWidth="1"/>
    <col min="8713" max="8716" width="17.7109375" style="2" customWidth="1"/>
    <col min="8717" max="8718" width="22.140625" style="2" customWidth="1"/>
    <col min="8719" max="8720" width="11.7109375" style="2" customWidth="1"/>
    <col min="8721" max="8966" width="9.140625" style="2"/>
    <col min="8967" max="8967" width="9.28515625" style="2" bestFit="1" customWidth="1"/>
    <col min="8968" max="8968" width="24.28515625" style="2" bestFit="1" customWidth="1"/>
    <col min="8969" max="8972" width="17.7109375" style="2" customWidth="1"/>
    <col min="8973" max="8974" width="22.140625" style="2" customWidth="1"/>
    <col min="8975" max="8976" width="11.7109375" style="2" customWidth="1"/>
    <col min="8977" max="9222" width="9.140625" style="2"/>
    <col min="9223" max="9223" width="9.28515625" style="2" bestFit="1" customWidth="1"/>
    <col min="9224" max="9224" width="24.28515625" style="2" bestFit="1" customWidth="1"/>
    <col min="9225" max="9228" width="17.7109375" style="2" customWidth="1"/>
    <col min="9229" max="9230" width="22.140625" style="2" customWidth="1"/>
    <col min="9231" max="9232" width="11.7109375" style="2" customWidth="1"/>
    <col min="9233" max="9478" width="9.140625" style="2"/>
    <col min="9479" max="9479" width="9.28515625" style="2" bestFit="1" customWidth="1"/>
    <col min="9480" max="9480" width="24.28515625" style="2" bestFit="1" customWidth="1"/>
    <col min="9481" max="9484" width="17.7109375" style="2" customWidth="1"/>
    <col min="9485" max="9486" width="22.140625" style="2" customWidth="1"/>
    <col min="9487" max="9488" width="11.7109375" style="2" customWidth="1"/>
    <col min="9489" max="9734" width="9.140625" style="2"/>
    <col min="9735" max="9735" width="9.28515625" style="2" bestFit="1" customWidth="1"/>
    <col min="9736" max="9736" width="24.28515625" style="2" bestFit="1" customWidth="1"/>
    <col min="9737" max="9740" width="17.7109375" style="2" customWidth="1"/>
    <col min="9741" max="9742" width="22.140625" style="2" customWidth="1"/>
    <col min="9743" max="9744" width="11.7109375" style="2" customWidth="1"/>
    <col min="9745" max="9990" width="9.140625" style="2"/>
    <col min="9991" max="9991" width="9.28515625" style="2" bestFit="1" customWidth="1"/>
    <col min="9992" max="9992" width="24.28515625" style="2" bestFit="1" customWidth="1"/>
    <col min="9993" max="9996" width="17.7109375" style="2" customWidth="1"/>
    <col min="9997" max="9998" width="22.140625" style="2" customWidth="1"/>
    <col min="9999" max="10000" width="11.7109375" style="2" customWidth="1"/>
    <col min="10001" max="10246" width="9.140625" style="2"/>
    <col min="10247" max="10247" width="9.28515625" style="2" bestFit="1" customWidth="1"/>
    <col min="10248" max="10248" width="24.28515625" style="2" bestFit="1" customWidth="1"/>
    <col min="10249" max="10252" width="17.7109375" style="2" customWidth="1"/>
    <col min="10253" max="10254" width="22.140625" style="2" customWidth="1"/>
    <col min="10255" max="10256" width="11.7109375" style="2" customWidth="1"/>
    <col min="10257" max="10502" width="9.140625" style="2"/>
    <col min="10503" max="10503" width="9.28515625" style="2" bestFit="1" customWidth="1"/>
    <col min="10504" max="10504" width="24.28515625" style="2" bestFit="1" customWidth="1"/>
    <col min="10505" max="10508" width="17.7109375" style="2" customWidth="1"/>
    <col min="10509" max="10510" width="22.140625" style="2" customWidth="1"/>
    <col min="10511" max="10512" width="11.7109375" style="2" customWidth="1"/>
    <col min="10513" max="10758" width="9.140625" style="2"/>
    <col min="10759" max="10759" width="9.28515625" style="2" bestFit="1" customWidth="1"/>
    <col min="10760" max="10760" width="24.28515625" style="2" bestFit="1" customWidth="1"/>
    <col min="10761" max="10764" width="17.7109375" style="2" customWidth="1"/>
    <col min="10765" max="10766" width="22.140625" style="2" customWidth="1"/>
    <col min="10767" max="10768" width="11.7109375" style="2" customWidth="1"/>
    <col min="10769" max="11014" width="9.140625" style="2"/>
    <col min="11015" max="11015" width="9.28515625" style="2" bestFit="1" customWidth="1"/>
    <col min="11016" max="11016" width="24.28515625" style="2" bestFit="1" customWidth="1"/>
    <col min="11017" max="11020" width="17.7109375" style="2" customWidth="1"/>
    <col min="11021" max="11022" width="22.140625" style="2" customWidth="1"/>
    <col min="11023" max="11024" width="11.7109375" style="2" customWidth="1"/>
    <col min="11025" max="11270" width="9.140625" style="2"/>
    <col min="11271" max="11271" width="9.28515625" style="2" bestFit="1" customWidth="1"/>
    <col min="11272" max="11272" width="24.28515625" style="2" bestFit="1" customWidth="1"/>
    <col min="11273" max="11276" width="17.7109375" style="2" customWidth="1"/>
    <col min="11277" max="11278" width="22.140625" style="2" customWidth="1"/>
    <col min="11279" max="11280" width="11.7109375" style="2" customWidth="1"/>
    <col min="11281" max="11526" width="9.140625" style="2"/>
    <col min="11527" max="11527" width="9.28515625" style="2" bestFit="1" customWidth="1"/>
    <col min="11528" max="11528" width="24.28515625" style="2" bestFit="1" customWidth="1"/>
    <col min="11529" max="11532" width="17.7109375" style="2" customWidth="1"/>
    <col min="11533" max="11534" width="22.140625" style="2" customWidth="1"/>
    <col min="11535" max="11536" width="11.7109375" style="2" customWidth="1"/>
    <col min="11537" max="11782" width="9.140625" style="2"/>
    <col min="11783" max="11783" width="9.28515625" style="2" bestFit="1" customWidth="1"/>
    <col min="11784" max="11784" width="24.28515625" style="2" bestFit="1" customWidth="1"/>
    <col min="11785" max="11788" width="17.7109375" style="2" customWidth="1"/>
    <col min="11789" max="11790" width="22.140625" style="2" customWidth="1"/>
    <col min="11791" max="11792" width="11.7109375" style="2" customWidth="1"/>
    <col min="11793" max="12038" width="9.140625" style="2"/>
    <col min="12039" max="12039" width="9.28515625" style="2" bestFit="1" customWidth="1"/>
    <col min="12040" max="12040" width="24.28515625" style="2" bestFit="1" customWidth="1"/>
    <col min="12041" max="12044" width="17.7109375" style="2" customWidth="1"/>
    <col min="12045" max="12046" width="22.140625" style="2" customWidth="1"/>
    <col min="12047" max="12048" width="11.7109375" style="2" customWidth="1"/>
    <col min="12049" max="12294" width="9.140625" style="2"/>
    <col min="12295" max="12295" width="9.28515625" style="2" bestFit="1" customWidth="1"/>
    <col min="12296" max="12296" width="24.28515625" style="2" bestFit="1" customWidth="1"/>
    <col min="12297" max="12300" width="17.7109375" style="2" customWidth="1"/>
    <col min="12301" max="12302" width="22.140625" style="2" customWidth="1"/>
    <col min="12303" max="12304" width="11.7109375" style="2" customWidth="1"/>
    <col min="12305" max="12550" width="9.140625" style="2"/>
    <col min="12551" max="12551" width="9.28515625" style="2" bestFit="1" customWidth="1"/>
    <col min="12552" max="12552" width="24.28515625" style="2" bestFit="1" customWidth="1"/>
    <col min="12553" max="12556" width="17.7109375" style="2" customWidth="1"/>
    <col min="12557" max="12558" width="22.140625" style="2" customWidth="1"/>
    <col min="12559" max="12560" width="11.7109375" style="2" customWidth="1"/>
    <col min="12561" max="12806" width="9.140625" style="2"/>
    <col min="12807" max="12807" width="9.28515625" style="2" bestFit="1" customWidth="1"/>
    <col min="12808" max="12808" width="24.28515625" style="2" bestFit="1" customWidth="1"/>
    <col min="12809" max="12812" width="17.7109375" style="2" customWidth="1"/>
    <col min="12813" max="12814" width="22.140625" style="2" customWidth="1"/>
    <col min="12815" max="12816" width="11.7109375" style="2" customWidth="1"/>
    <col min="12817" max="13062" width="9.140625" style="2"/>
    <col min="13063" max="13063" width="9.28515625" style="2" bestFit="1" customWidth="1"/>
    <col min="13064" max="13064" width="24.28515625" style="2" bestFit="1" customWidth="1"/>
    <col min="13065" max="13068" width="17.7109375" style="2" customWidth="1"/>
    <col min="13069" max="13070" width="22.140625" style="2" customWidth="1"/>
    <col min="13071" max="13072" width="11.7109375" style="2" customWidth="1"/>
    <col min="13073" max="13318" width="9.140625" style="2"/>
    <col min="13319" max="13319" width="9.28515625" style="2" bestFit="1" customWidth="1"/>
    <col min="13320" max="13320" width="24.28515625" style="2" bestFit="1" customWidth="1"/>
    <col min="13321" max="13324" width="17.7109375" style="2" customWidth="1"/>
    <col min="13325" max="13326" width="22.140625" style="2" customWidth="1"/>
    <col min="13327" max="13328" width="11.7109375" style="2" customWidth="1"/>
    <col min="13329" max="13574" width="9.140625" style="2"/>
    <col min="13575" max="13575" width="9.28515625" style="2" bestFit="1" customWidth="1"/>
    <col min="13576" max="13576" width="24.28515625" style="2" bestFit="1" customWidth="1"/>
    <col min="13577" max="13580" width="17.7109375" style="2" customWidth="1"/>
    <col min="13581" max="13582" width="22.140625" style="2" customWidth="1"/>
    <col min="13583" max="13584" width="11.7109375" style="2" customWidth="1"/>
    <col min="13585" max="13830" width="9.140625" style="2"/>
    <col min="13831" max="13831" width="9.28515625" style="2" bestFit="1" customWidth="1"/>
    <col min="13832" max="13832" width="24.28515625" style="2" bestFit="1" customWidth="1"/>
    <col min="13833" max="13836" width="17.7109375" style="2" customWidth="1"/>
    <col min="13837" max="13838" width="22.140625" style="2" customWidth="1"/>
    <col min="13839" max="13840" width="11.7109375" style="2" customWidth="1"/>
    <col min="13841" max="14086" width="9.140625" style="2"/>
    <col min="14087" max="14087" width="9.28515625" style="2" bestFit="1" customWidth="1"/>
    <col min="14088" max="14088" width="24.28515625" style="2" bestFit="1" customWidth="1"/>
    <col min="14089" max="14092" width="17.7109375" style="2" customWidth="1"/>
    <col min="14093" max="14094" width="22.140625" style="2" customWidth="1"/>
    <col min="14095" max="14096" width="11.7109375" style="2" customWidth="1"/>
    <col min="14097" max="14342" width="9.140625" style="2"/>
    <col min="14343" max="14343" width="9.28515625" style="2" bestFit="1" customWidth="1"/>
    <col min="14344" max="14344" width="24.28515625" style="2" bestFit="1" customWidth="1"/>
    <col min="14345" max="14348" width="17.7109375" style="2" customWidth="1"/>
    <col min="14349" max="14350" width="22.140625" style="2" customWidth="1"/>
    <col min="14351" max="14352" width="11.7109375" style="2" customWidth="1"/>
    <col min="14353" max="14598" width="9.140625" style="2"/>
    <col min="14599" max="14599" width="9.28515625" style="2" bestFit="1" customWidth="1"/>
    <col min="14600" max="14600" width="24.28515625" style="2" bestFit="1" customWidth="1"/>
    <col min="14601" max="14604" width="17.7109375" style="2" customWidth="1"/>
    <col min="14605" max="14606" width="22.140625" style="2" customWidth="1"/>
    <col min="14607" max="14608" width="11.7109375" style="2" customWidth="1"/>
    <col min="14609" max="14854" width="9.140625" style="2"/>
    <col min="14855" max="14855" width="9.28515625" style="2" bestFit="1" customWidth="1"/>
    <col min="14856" max="14856" width="24.28515625" style="2" bestFit="1" customWidth="1"/>
    <col min="14857" max="14860" width="17.7109375" style="2" customWidth="1"/>
    <col min="14861" max="14862" width="22.140625" style="2" customWidth="1"/>
    <col min="14863" max="14864" width="11.7109375" style="2" customWidth="1"/>
    <col min="14865" max="15110" width="9.140625" style="2"/>
    <col min="15111" max="15111" width="9.28515625" style="2" bestFit="1" customWidth="1"/>
    <col min="15112" max="15112" width="24.28515625" style="2" bestFit="1" customWidth="1"/>
    <col min="15113" max="15116" width="17.7109375" style="2" customWidth="1"/>
    <col min="15117" max="15118" width="22.140625" style="2" customWidth="1"/>
    <col min="15119" max="15120" width="11.7109375" style="2" customWidth="1"/>
    <col min="15121" max="15366" width="9.140625" style="2"/>
    <col min="15367" max="15367" width="9.28515625" style="2" bestFit="1" customWidth="1"/>
    <col min="15368" max="15368" width="24.28515625" style="2" bestFit="1" customWidth="1"/>
    <col min="15369" max="15372" width="17.7109375" style="2" customWidth="1"/>
    <col min="15373" max="15374" width="22.140625" style="2" customWidth="1"/>
    <col min="15375" max="15376" width="11.7109375" style="2" customWidth="1"/>
    <col min="15377" max="15622" width="9.140625" style="2"/>
    <col min="15623" max="15623" width="9.28515625" style="2" bestFit="1" customWidth="1"/>
    <col min="15624" max="15624" width="24.28515625" style="2" bestFit="1" customWidth="1"/>
    <col min="15625" max="15628" width="17.7109375" style="2" customWidth="1"/>
    <col min="15629" max="15630" width="22.140625" style="2" customWidth="1"/>
    <col min="15631" max="15632" width="11.7109375" style="2" customWidth="1"/>
    <col min="15633" max="15878" width="9.140625" style="2"/>
    <col min="15879" max="15879" width="9.28515625" style="2" bestFit="1" customWidth="1"/>
    <col min="15880" max="15880" width="24.28515625" style="2" bestFit="1" customWidth="1"/>
    <col min="15881" max="15884" width="17.7109375" style="2" customWidth="1"/>
    <col min="15885" max="15886" width="22.140625" style="2" customWidth="1"/>
    <col min="15887" max="15888" width="11.7109375" style="2" customWidth="1"/>
    <col min="15889" max="16134" width="9.140625" style="2"/>
    <col min="16135" max="16135" width="9.28515625" style="2" bestFit="1" customWidth="1"/>
    <col min="16136" max="16136" width="24.28515625" style="2" bestFit="1" customWidth="1"/>
    <col min="16137" max="16140" width="17.7109375" style="2" customWidth="1"/>
    <col min="16141" max="16142" width="22.140625" style="2" customWidth="1"/>
    <col min="16143" max="16144" width="11.7109375" style="2" customWidth="1"/>
    <col min="16145" max="16380" width="9.140625" style="2"/>
    <col min="16381" max="16384" width="9.140625" style="2" customWidth="1"/>
  </cols>
  <sheetData>
    <row r="5" spans="1:17" ht="30" customHeight="1" x14ac:dyDescent="0.2"/>
    <row r="6" spans="1:17" ht="30" customHeight="1" x14ac:dyDescent="0.2"/>
    <row r="7" spans="1:17" ht="35.25" customHeight="1" x14ac:dyDescent="0.25">
      <c r="A7" s="203" t="s">
        <v>65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</row>
    <row r="9" spans="1:17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</row>
    <row r="10" spans="1:17" s="3" customFormat="1" ht="30" customHeight="1" x14ac:dyDescent="0.2">
      <c r="A10" s="199" t="s">
        <v>79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</row>
    <row r="11" spans="1:17" s="69" customFormat="1" ht="30" customHeight="1" x14ac:dyDescent="0.2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</row>
    <row r="12" spans="1:17" ht="15.75" customHeight="1" thickBot="1" x14ac:dyDescent="0.25"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</row>
    <row r="13" spans="1:17" s="9" customFormat="1" ht="35.25" customHeight="1" thickBot="1" x14ac:dyDescent="0.3">
      <c r="A13" s="37" t="s">
        <v>0</v>
      </c>
      <c r="B13" s="4" t="s">
        <v>1</v>
      </c>
      <c r="C13" s="5" t="s">
        <v>16</v>
      </c>
      <c r="D13" s="5" t="s">
        <v>46</v>
      </c>
      <c r="E13" s="5" t="s">
        <v>47</v>
      </c>
      <c r="F13" s="5" t="s">
        <v>49</v>
      </c>
      <c r="G13" s="5" t="s">
        <v>50</v>
      </c>
      <c r="H13" s="5" t="s">
        <v>51</v>
      </c>
      <c r="I13" s="5" t="s">
        <v>54</v>
      </c>
      <c r="J13" s="5" t="s">
        <v>55</v>
      </c>
      <c r="K13" s="5" t="s">
        <v>56</v>
      </c>
      <c r="L13" s="5" t="s">
        <v>57</v>
      </c>
      <c r="M13" s="5" t="s">
        <v>58</v>
      </c>
      <c r="N13" s="5" t="s">
        <v>59</v>
      </c>
      <c r="O13" s="5" t="s">
        <v>64</v>
      </c>
      <c r="P13" s="106" t="s">
        <v>6</v>
      </c>
      <c r="Q13" s="80" t="s">
        <v>7</v>
      </c>
    </row>
    <row r="14" spans="1:17" s="14" customFormat="1" ht="23.1" hidden="1" customHeight="1" x14ac:dyDescent="0.25">
      <c r="A14" s="38"/>
      <c r="B14" s="10"/>
      <c r="C14" s="65"/>
      <c r="D14" s="11" t="s">
        <v>9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89"/>
      <c r="Q14" s="81"/>
    </row>
    <row r="15" spans="1:17" s="14" customFormat="1" ht="23.1" hidden="1" customHeight="1" x14ac:dyDescent="0.25">
      <c r="A15" s="39"/>
      <c r="B15" s="15"/>
      <c r="C15" s="66"/>
      <c r="D15" s="16" t="s">
        <v>11</v>
      </c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90"/>
      <c r="Q15" s="82"/>
    </row>
    <row r="16" spans="1:17" s="14" customFormat="1" ht="23.1" hidden="1" customHeight="1" x14ac:dyDescent="0.25">
      <c r="A16" s="40"/>
      <c r="B16" s="15"/>
      <c r="C16" s="66"/>
      <c r="D16" s="16" t="s">
        <v>9</v>
      </c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90"/>
      <c r="Q16" s="82"/>
    </row>
    <row r="17" spans="1:24" s="14" customFormat="1" ht="23.1" hidden="1" customHeight="1" thickBot="1" x14ac:dyDescent="0.3">
      <c r="A17" s="41"/>
      <c r="B17" s="20"/>
      <c r="C17" s="67"/>
      <c r="D17" s="21" t="s">
        <v>15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91"/>
      <c r="Q17" s="83"/>
    </row>
    <row r="18" spans="1:24" s="22" customFormat="1" ht="23.1" customHeight="1" x14ac:dyDescent="0.25">
      <c r="A18" s="151" t="s">
        <v>25</v>
      </c>
      <c r="B18" s="152" t="s">
        <v>26</v>
      </c>
      <c r="C18" s="153" t="s">
        <v>36</v>
      </c>
      <c r="D18" s="184">
        <f>VLOOKUP(A18,'GR1 Kalcitas 1'!$A$12:$K$30,9,FALSE)</f>
        <v>1.8402777777777823E-2</v>
      </c>
      <c r="E18" s="185">
        <f>VLOOKUP(A18,'GR Kalcitas 2'!$A$12:$K$30,9,FALSE)</f>
        <v>1.8090277777777775E-2</v>
      </c>
      <c r="F18" s="185">
        <f>VLOOKUP(A18,'GR Smalininkai 1'!$A$12:$K$30,9,FALSE)</f>
        <v>2.777777777777779E-2</v>
      </c>
      <c r="G18" s="185">
        <f>VLOOKUP(A18,'GR Smalininkai 2'!$A$12:$K$30,9,FALSE)</f>
        <v>2.3807870370370354E-2</v>
      </c>
      <c r="H18" s="185">
        <f>VLOOKUP(A18,'GR Smalininkai 3'!$A$12:$K$30,10,FALSE)</f>
        <v>4.9444444444444402E-2</v>
      </c>
      <c r="I18" s="185">
        <f>VLOOKUP(A18,'GR Smalininkai 4'!$A$12:$J$30,9,FALSE)</f>
        <v>3.1863425925925927E-2</v>
      </c>
      <c r="J18" s="185">
        <f>VLOOKUP(A18,'GR Mara 1'!$A$12:$J$30,9,FALSE)</f>
        <v>2.2870370370370374E-2</v>
      </c>
      <c r="K18" s="185">
        <f>VLOOKUP(A18,'GR Mara 2'!$A$12:$J$30,9,FALSE)</f>
        <v>2.2962962962962963E-2</v>
      </c>
      <c r="L18" s="185">
        <f>VLOOKUP(A18,'GR Poligonas 1'!$A$12:$J$30,9,FALSE)</f>
        <v>1.9293981481481537E-2</v>
      </c>
      <c r="M18" s="185">
        <f>VLOOKUP(A18,'GR Poligonas 2'!$A$12:$J$30,9,FALSE)</f>
        <v>1.7511574074073999E-2</v>
      </c>
      <c r="N18" s="185">
        <f>VLOOKUP(A18,'GR Kalcitas 5'!$A$12:$J$30,9,FALSE)</f>
        <v>7.7314814814813948E-3</v>
      </c>
      <c r="O18" s="191">
        <f>VLOOKUP(A18,'GR Kalcitas 6'!$A$12:$J$30,9,FALSE)</f>
        <v>7.4652777777777235E-3</v>
      </c>
      <c r="P18" s="173">
        <f t="shared" ref="P18:P24" si="0">SUM(D18:O18)</f>
        <v>0.26722222222222203</v>
      </c>
      <c r="Q18" s="138">
        <v>1</v>
      </c>
      <c r="T18" s="57"/>
      <c r="V18" s="51"/>
      <c r="W18" s="51"/>
      <c r="X18" s="52"/>
    </row>
    <row r="19" spans="1:24" s="22" customFormat="1" ht="23.1" customHeight="1" x14ac:dyDescent="0.25">
      <c r="A19" s="25" t="s">
        <v>39</v>
      </c>
      <c r="B19" s="154" t="s">
        <v>40</v>
      </c>
      <c r="C19" s="155" t="s">
        <v>43</v>
      </c>
      <c r="D19" s="186">
        <f>VLOOKUP(A19,'GR1 Kalcitas 1'!$A$12:$K$30,9,FALSE)</f>
        <v>2.1064814814814814E-2</v>
      </c>
      <c r="E19" s="187">
        <f>VLOOKUP(A19,'GR Kalcitas 2'!$A$12:$K$30,9,FALSE)</f>
        <v>1.8935185185185111E-2</v>
      </c>
      <c r="F19" s="187">
        <f>VLOOKUP(A19,'GR Smalininkai 1'!$A$12:$K$30,9,FALSE)</f>
        <v>3.0555555555555558E-2</v>
      </c>
      <c r="G19" s="187">
        <f>VLOOKUP(A19,'GR Smalininkai 2'!$A$12:$K$30,9,FALSE)</f>
        <v>2.7407407407407325E-2</v>
      </c>
      <c r="H19" s="187">
        <f>VLOOKUP(A19,'GR Smalininkai 3'!$A$12:$K$30,10,FALSE)</f>
        <v>4.9166666666666581E-2</v>
      </c>
      <c r="I19" s="187">
        <f>VLOOKUP(A19,'GR Smalininkai 4'!$A$12:$J$30,9,FALSE)</f>
        <v>3.4583333333333327E-2</v>
      </c>
      <c r="J19" s="187">
        <f>VLOOKUP(A19,'GR Mara 1'!$A$12:$J$30,9,FALSE)</f>
        <v>2.3472222222222228E-2</v>
      </c>
      <c r="K19" s="187">
        <f>VLOOKUP(A19,'GR Mara 2'!$A$12:$J$30,9,FALSE)</f>
        <v>3.0648148148148147E-2</v>
      </c>
      <c r="L19" s="187">
        <f>VLOOKUP(A19,'GR Poligonas 1'!$A$12:$J$30,9,FALSE)</f>
        <v>1.9768518518518463E-2</v>
      </c>
      <c r="M19" s="187">
        <f>VLOOKUP(A19,'GR Poligonas 2'!$A$12:$J$30,9,FALSE)</f>
        <v>1.938657407407407E-2</v>
      </c>
      <c r="N19" s="187">
        <f>VLOOKUP(A19,'GR Kalcitas 5'!$A$12:$J$30,9,FALSE)</f>
        <v>8.7962962962963021E-3</v>
      </c>
      <c r="O19" s="192">
        <f>VLOOKUP(A19,'GR Kalcitas 6'!$A$12:$J$30,9,FALSE)</f>
        <v>8.3796296296295703E-3</v>
      </c>
      <c r="P19" s="175">
        <f t="shared" si="0"/>
        <v>0.29216435185185152</v>
      </c>
      <c r="Q19" s="139">
        <v>2</v>
      </c>
      <c r="T19" s="57"/>
      <c r="V19" s="51"/>
      <c r="W19" s="51"/>
      <c r="X19" s="52"/>
    </row>
    <row r="20" spans="1:24" s="22" customFormat="1" ht="23.1" customHeight="1" x14ac:dyDescent="0.25">
      <c r="A20" s="157" t="s">
        <v>27</v>
      </c>
      <c r="B20" s="158" t="s">
        <v>28</v>
      </c>
      <c r="C20" s="159" t="s">
        <v>34</v>
      </c>
      <c r="D20" s="186">
        <f>VLOOKUP(A20,'GR1 Kalcitas 1'!$A$12:$K$30,9,FALSE)</f>
        <v>1.9328703703703654E-2</v>
      </c>
      <c r="E20" s="187">
        <f>VLOOKUP(A20,'GR Kalcitas 2'!$A$12:$K$30,9,FALSE)</f>
        <v>1.9606481481481475E-2</v>
      </c>
      <c r="F20" s="187">
        <f>VLOOKUP(A20,'GR Smalininkai 1'!$A$12:$K$30,9,FALSE)</f>
        <v>0.10069444444444443</v>
      </c>
      <c r="G20" s="187">
        <f>VLOOKUP(A20,'GR Smalininkai 2'!$A$12:$K$30,9,FALSE)</f>
        <v>2.5763888888888808E-2</v>
      </c>
      <c r="H20" s="187">
        <f>VLOOKUP(A20,'GR Smalininkai 3'!$A$12:$K$30,10,FALSE)</f>
        <v>5.8252314814814743E-2</v>
      </c>
      <c r="I20" s="187">
        <f>VLOOKUP(A20,'GR Smalininkai 4'!$A$12:$J$30,9,FALSE)</f>
        <v>6.4583333333333326E-2</v>
      </c>
      <c r="J20" s="187">
        <f>VLOOKUP(A20,'GR Mara 1'!$A$12:$J$30,9,FALSE)</f>
        <v>2.7430555555555514E-2</v>
      </c>
      <c r="K20" s="187">
        <f>VLOOKUP(A20,'GR Mara 2'!$A$12:$J$30,9,FALSE)</f>
        <v>2.5983796296296324E-2</v>
      </c>
      <c r="L20" s="187">
        <f>VLOOKUP(A20,'GR Poligonas 1'!$A$12:$J$30,9,FALSE)</f>
        <v>3.7731481481481421E-2</v>
      </c>
      <c r="M20" s="187">
        <f>VLOOKUP(A20,'GR Poligonas 2'!$A$12:$J$30,9,FALSE)</f>
        <v>2.2141203703703649E-2</v>
      </c>
      <c r="N20" s="187">
        <f>VLOOKUP(A20,'GR Kalcitas 5'!$A$12:$J$30,9,FALSE)</f>
        <v>8.3680555555555314E-3</v>
      </c>
      <c r="O20" s="192">
        <f>VLOOKUP(A20,'GR Kalcitas 6'!$A$12:$J$30,9,FALSE)</f>
        <v>8.6805555555555802E-3</v>
      </c>
      <c r="P20" s="174">
        <f t="shared" si="0"/>
        <v>0.41856481481481445</v>
      </c>
      <c r="Q20" s="139">
        <v>3</v>
      </c>
      <c r="T20" s="57"/>
      <c r="V20" s="51"/>
      <c r="W20" s="51"/>
      <c r="X20" s="52"/>
    </row>
    <row r="21" spans="1:24" s="22" customFormat="1" ht="23.1" customHeight="1" x14ac:dyDescent="0.25">
      <c r="A21" s="25" t="s">
        <v>23</v>
      </c>
      <c r="B21" s="154" t="s">
        <v>24</v>
      </c>
      <c r="C21" s="155" t="s">
        <v>33</v>
      </c>
      <c r="D21" s="186">
        <f>VLOOKUP(A21,'GR1 Kalcitas 1'!$A$12:$K$30,9,FALSE)</f>
        <v>2.0486111111111094E-2</v>
      </c>
      <c r="E21" s="187">
        <f>VLOOKUP(A21,'GR Kalcitas 2'!$A$12:$K$30,9,FALSE)</f>
        <v>1.9386574074074125E-2</v>
      </c>
      <c r="F21" s="187">
        <f>VLOOKUP(A21,'GR Smalininkai 1'!$A$12:$K$30,9,FALSE)</f>
        <v>3.3333333333333326E-2</v>
      </c>
      <c r="G21" s="187">
        <f>VLOOKUP(A21,'GR Smalininkai 2'!$A$12:$K$30,9,FALSE)</f>
        <v>2.7083333333333348E-2</v>
      </c>
      <c r="H21" s="187">
        <f>VLOOKUP(A21,'GR Smalininkai 3'!$A$12:$K$30,10,FALSE)</f>
        <v>9.375E-2</v>
      </c>
      <c r="I21" s="187">
        <f>VLOOKUP(A21,'GR Smalininkai 4'!$A$12:$J$30,9,FALSE)</f>
        <v>9.375E-2</v>
      </c>
      <c r="J21" s="187">
        <f>VLOOKUP(A21,'GR Mara 1'!$A$12:$J$30,9,FALSE)</f>
        <v>9.375E-2</v>
      </c>
      <c r="K21" s="187">
        <f>VLOOKUP(A21,'GR Mara 2'!$A$12:$J$30,9,FALSE)</f>
        <v>9.375E-2</v>
      </c>
      <c r="L21" s="187">
        <f>VLOOKUP(A21,'GR Poligonas 1'!$A$12:$J$30,9,FALSE)</f>
        <v>2.344907407407415E-2</v>
      </c>
      <c r="M21" s="187">
        <f>VLOOKUP(A21,'GR Poligonas 2'!$A$12:$J$30,9,FALSE)</f>
        <v>2.0775462962962843E-2</v>
      </c>
      <c r="N21" s="187">
        <f>VLOOKUP(A21,'GR Kalcitas 5'!$A$12:$J$30,9,FALSE)</f>
        <v>1.2685185185185133E-2</v>
      </c>
      <c r="O21" s="192">
        <f>VLOOKUP(A21,'GR Kalcitas 6'!$A$12:$J$30,9,FALSE)</f>
        <v>1.4288194444444458E-2</v>
      </c>
      <c r="P21" s="174">
        <f t="shared" si="0"/>
        <v>0.54648726851851848</v>
      </c>
      <c r="Q21" s="139">
        <v>4</v>
      </c>
      <c r="T21" s="57"/>
      <c r="V21" s="51"/>
      <c r="W21" s="51"/>
      <c r="X21" s="52"/>
    </row>
    <row r="22" spans="1:24" s="22" customFormat="1" ht="22.9" customHeight="1" x14ac:dyDescent="0.25">
      <c r="A22" s="156" t="s">
        <v>29</v>
      </c>
      <c r="B22" s="154" t="s">
        <v>30</v>
      </c>
      <c r="C22" s="155" t="s">
        <v>35</v>
      </c>
      <c r="D22" s="186">
        <f>VLOOKUP(A22,'GR1 Kalcitas 1'!$A$12:$K$30,9,FALSE)</f>
        <v>1.8553240740740717E-2</v>
      </c>
      <c r="E22" s="187">
        <f>VLOOKUP(A22,'GR Kalcitas 2'!$A$12:$K$30,9,FALSE)</f>
        <v>3.0381944444444444E-2</v>
      </c>
      <c r="F22" s="187">
        <f>VLOOKUP(A22,'GR Smalininkai 1'!$A$12:$K$30,9,FALSE)</f>
        <v>3.8888888888888862E-2</v>
      </c>
      <c r="G22" s="187">
        <f>VLOOKUP(A22,'GR Smalininkai 2'!$A$12:$K$30,9,FALSE)</f>
        <v>2.4560185185185213E-2</v>
      </c>
      <c r="H22" s="187">
        <f>VLOOKUP(A22,'GR Smalininkai 3'!$A$12:$K$30,10,FALSE)</f>
        <v>3.993055555555558E-2</v>
      </c>
      <c r="I22" s="187">
        <f>VLOOKUP(A22,'GR Smalininkai 4'!$A$12:$J$30,9,FALSE)</f>
        <v>8.6458333333333331E-2</v>
      </c>
      <c r="J22" s="187">
        <f>VLOOKUP(A22,'GR Mara 1'!$A$12:$J$30,9,FALSE)</f>
        <v>9.375E-2</v>
      </c>
      <c r="K22" s="187">
        <f>VLOOKUP(A22,'GR Mara 2'!$A$12:$J$30,9,FALSE)</f>
        <v>9.375E-2</v>
      </c>
      <c r="L22" s="187">
        <f>VLOOKUP(A22,'GR Poligonas 1'!$A$12:$J$30,9,FALSE)</f>
        <v>5.6597222222222132E-2</v>
      </c>
      <c r="M22" s="187">
        <f>VLOOKUP(A22,'GR Poligonas 2'!$A$12:$J$30,9,FALSE)</f>
        <v>9.375E-2</v>
      </c>
      <c r="N22" s="187">
        <f>VLOOKUP(A22,'GR Kalcitas 5'!$A$12:$J$30,9,FALSE)</f>
        <v>6.25E-2</v>
      </c>
      <c r="O22" s="192">
        <f>VLOOKUP(A22,'GR Kalcitas 6'!$A$12:$J$30,9,FALSE)</f>
        <v>6.25E-2</v>
      </c>
      <c r="P22" s="174">
        <f t="shared" si="0"/>
        <v>0.70162037037037028</v>
      </c>
      <c r="Q22" s="139">
        <v>5</v>
      </c>
      <c r="T22" s="57"/>
      <c r="V22" s="51"/>
      <c r="W22" s="51"/>
      <c r="X22" s="52"/>
    </row>
    <row r="23" spans="1:24" s="22" customFormat="1" ht="23.1" customHeight="1" x14ac:dyDescent="0.25">
      <c r="A23" s="25" t="s">
        <v>31</v>
      </c>
      <c r="B23" s="154" t="s">
        <v>32</v>
      </c>
      <c r="C23" s="155" t="s">
        <v>45</v>
      </c>
      <c r="D23" s="186">
        <f>VLOOKUP(A23,'GR1 Kalcitas 1'!$A$12:$K$30,9,FALSE)</f>
        <v>2.3784722222222221E-2</v>
      </c>
      <c r="E23" s="187">
        <f>VLOOKUP(A23,'GR Kalcitas 2'!$A$12:$K$30,9,FALSE)</f>
        <v>2.025462962962965E-2</v>
      </c>
      <c r="F23" s="187">
        <f>VLOOKUP(A23,'GR Smalininkai 1'!$A$12:$K$30,9,FALSE)</f>
        <v>0.15104166666666666</v>
      </c>
      <c r="G23" s="187">
        <f>VLOOKUP(A23,'GR Smalininkai 2'!$A$12:$K$30,9,FALSE)</f>
        <v>9.375E-2</v>
      </c>
      <c r="H23" s="187">
        <f>VLOOKUP(A23,'GR Smalininkai 3'!$A$12:$K$30,10,FALSE)</f>
        <v>9.375E-2</v>
      </c>
      <c r="I23" s="187">
        <f>VLOOKUP(A23,'GR Smalininkai 4'!$A$12:$J$30,9,FALSE)</f>
        <v>9.375E-2</v>
      </c>
      <c r="J23" s="187">
        <f>VLOOKUP(A23,'GR Mara 1'!$A$12:$J$30,9,FALSE)</f>
        <v>9.375E-2</v>
      </c>
      <c r="K23" s="187">
        <f>VLOOKUP(A23,'GR Mara 2'!$A$12:$J$30,9,FALSE)</f>
        <v>9.375E-2</v>
      </c>
      <c r="L23" s="187">
        <f>VLOOKUP(A23,'GR Poligonas 1'!$A$12:$J$30,9,FALSE)</f>
        <v>2.7407407407407436E-2</v>
      </c>
      <c r="M23" s="187">
        <f>VLOOKUP(A23,'GR Poligonas 2'!$A$12:$J$30,9,FALSE)</f>
        <v>2.4490740740740646E-2</v>
      </c>
      <c r="N23" s="187">
        <f>VLOOKUP(A23,'GR Kalcitas 5'!$A$12:$J$30,9,FALSE)</f>
        <v>1.0208333333333264E-2</v>
      </c>
      <c r="O23" s="192">
        <f>VLOOKUP(A23,'GR Kalcitas 6'!$A$12:$J$30,9,FALSE)</f>
        <v>9.5254629629629717E-3</v>
      </c>
      <c r="P23" s="174">
        <f t="shared" si="0"/>
        <v>0.73546296296296287</v>
      </c>
      <c r="Q23" s="139">
        <v>6</v>
      </c>
      <c r="T23" s="57"/>
      <c r="V23" s="51"/>
      <c r="W23" s="51"/>
      <c r="X23" s="52"/>
    </row>
    <row r="24" spans="1:24" s="22" customFormat="1" ht="23.1" customHeight="1" thickBot="1" x14ac:dyDescent="0.3">
      <c r="A24" s="194" t="s">
        <v>41</v>
      </c>
      <c r="B24" s="160" t="s">
        <v>42</v>
      </c>
      <c r="C24" s="161" t="s">
        <v>44</v>
      </c>
      <c r="D24" s="188">
        <f>VLOOKUP(A24,'GR1 Kalcitas 1'!$A$12:$K$30,9,FALSE)</f>
        <v>2.0659722222222232E-2</v>
      </c>
      <c r="E24" s="189">
        <f>VLOOKUP(A24,'GR Kalcitas 2'!$A$12:$K$30,9,FALSE)</f>
        <v>2.0011574074074057E-2</v>
      </c>
      <c r="F24" s="189">
        <f>VLOOKUP(A24,'GR Smalininkai 1'!$A$12:$K$30,9,FALSE)</f>
        <v>3.2638888888888884E-2</v>
      </c>
      <c r="G24" s="189">
        <f>VLOOKUP(A24,'GR Smalininkai 2'!$A$12:$K$30,9,FALSE)</f>
        <v>4.1111111111110987E-2</v>
      </c>
      <c r="H24" s="189">
        <f>VLOOKUP(A24,'GR Smalininkai 3'!$A$12:$K$30,10,FALSE)</f>
        <v>9.375E-2</v>
      </c>
      <c r="I24" s="189">
        <f>VLOOKUP(A24,'GR Smalininkai 4'!$A$12:$J$30,9,FALSE)</f>
        <v>9.375E-2</v>
      </c>
      <c r="J24" s="189">
        <f>VLOOKUP(A24,'GR Mara 1'!$A$12:$J$30,9,FALSE)</f>
        <v>9.375E-2</v>
      </c>
      <c r="K24" s="189">
        <f>VLOOKUP(A24,'GR Mara 2'!$A$12:$J$30,9,FALSE)</f>
        <v>9.375E-2</v>
      </c>
      <c r="L24" s="189">
        <f>VLOOKUP(A24,'GR Poligonas 1'!$A$12:$J$30,9,FALSE)</f>
        <v>9.375E-2</v>
      </c>
      <c r="M24" s="189">
        <f>VLOOKUP(A24,'GR Poligonas 2'!$A$12:$J$30,9,FALSE)</f>
        <v>9.375E-2</v>
      </c>
      <c r="N24" s="189">
        <f>VLOOKUP(A24,'GR Kalcitas 5'!$A$12:$J$30,9,FALSE)</f>
        <v>6.25E-2</v>
      </c>
      <c r="O24" s="193">
        <f>VLOOKUP(A24,'GR Kalcitas 6'!$A$12:$J$30,9,FALSE)</f>
        <v>6.25E-2</v>
      </c>
      <c r="P24" s="174">
        <f t="shared" si="0"/>
        <v>0.80192129629629616</v>
      </c>
      <c r="Q24" s="140">
        <v>7</v>
      </c>
      <c r="T24" s="57"/>
      <c r="V24" s="51"/>
      <c r="W24" s="51"/>
      <c r="X24" s="52"/>
    </row>
    <row r="25" spans="1:24" s="22" customFormat="1" ht="23.1" hidden="1" customHeight="1" x14ac:dyDescent="0.25">
      <c r="A25" s="63"/>
      <c r="B25" s="77"/>
      <c r="C25" s="77"/>
      <c r="D25" s="78" t="e">
        <f>VLOOKUP(A25,'GR1 Kalcitas 1'!$A$12:$K$30,11,FALSE)</f>
        <v>#N/A</v>
      </c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64" t="e">
        <f t="shared" ref="P25:P31" si="1">SUM(D25:D25)</f>
        <v>#N/A</v>
      </c>
      <c r="T25" s="57"/>
      <c r="V25" s="51"/>
      <c r="W25" s="51"/>
      <c r="X25" s="52"/>
    </row>
    <row r="26" spans="1:24" s="22" customFormat="1" ht="23.1" hidden="1" customHeight="1" x14ac:dyDescent="0.25">
      <c r="A26" s="23"/>
      <c r="B26" s="50"/>
      <c r="C26" s="50"/>
      <c r="D26" s="55" t="e">
        <f>VLOOKUP(A26,'GR1 Kalcitas 1'!$A$12:$K$30,11,FALSE)</f>
        <v>#N/A</v>
      </c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48" t="e">
        <f t="shared" si="1"/>
        <v>#N/A</v>
      </c>
      <c r="T26" s="57"/>
      <c r="V26" s="51"/>
      <c r="W26" s="51"/>
      <c r="X26" s="52"/>
    </row>
    <row r="27" spans="1:24" s="22" customFormat="1" ht="23.1" hidden="1" customHeight="1" x14ac:dyDescent="0.25">
      <c r="A27" s="23"/>
      <c r="B27" s="50"/>
      <c r="C27" s="50"/>
      <c r="D27" s="55" t="e">
        <f>VLOOKUP(A27,'GR1 Kalcitas 1'!$A$12:$K$30,11,FALSE)</f>
        <v>#N/A</v>
      </c>
      <c r="E27" s="115"/>
      <c r="F27" s="115"/>
      <c r="G27" s="115"/>
      <c r="H27" s="115"/>
      <c r="I27" s="115"/>
      <c r="J27" s="115"/>
      <c r="K27" s="115"/>
      <c r="L27" s="115"/>
      <c r="M27" s="115"/>
      <c r="N27" s="115"/>
      <c r="O27" s="115"/>
      <c r="P27" s="48" t="e">
        <f t="shared" si="1"/>
        <v>#N/A</v>
      </c>
      <c r="T27" s="57"/>
      <c r="V27" s="51"/>
      <c r="W27" s="51"/>
      <c r="X27" s="52"/>
    </row>
    <row r="28" spans="1:24" s="22" customFormat="1" ht="23.1" hidden="1" customHeight="1" x14ac:dyDescent="0.25">
      <c r="A28" s="23"/>
      <c r="B28" s="50"/>
      <c r="C28" s="50"/>
      <c r="D28" s="55" t="e">
        <f>VLOOKUP(A28,'GR1 Kalcitas 1'!$A$12:$K$30,11,FALSE)</f>
        <v>#N/A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48" t="e">
        <f t="shared" si="1"/>
        <v>#N/A</v>
      </c>
      <c r="Q28" s="9"/>
      <c r="T28" s="57"/>
      <c r="V28" s="51"/>
      <c r="W28" s="51"/>
      <c r="X28" s="52"/>
    </row>
    <row r="29" spans="1:24" s="22" customFormat="1" ht="22.5" hidden="1" customHeight="1" x14ac:dyDescent="0.25">
      <c r="A29" s="49"/>
      <c r="B29" s="50"/>
      <c r="C29" s="50"/>
      <c r="D29" s="55" t="e">
        <f>VLOOKUP(A29,'GR1 Kalcitas 1'!$A$12:$K$30,11,FALSE)</f>
        <v>#N/A</v>
      </c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48" t="e">
        <f t="shared" si="1"/>
        <v>#N/A</v>
      </c>
      <c r="Q29" s="9"/>
      <c r="T29" s="57"/>
      <c r="V29" s="51"/>
      <c r="W29" s="51"/>
      <c r="X29" s="52"/>
    </row>
    <row r="30" spans="1:24" s="22" customFormat="1" ht="22.5" hidden="1" customHeight="1" x14ac:dyDescent="0.25">
      <c r="A30" s="49"/>
      <c r="B30" s="50"/>
      <c r="C30" s="50"/>
      <c r="D30" s="55" t="e">
        <f>VLOOKUP(A30,'GR1 Kalcitas 1'!$A$12:$K$30,11,FALSE)</f>
        <v>#N/A</v>
      </c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48" t="e">
        <f t="shared" si="1"/>
        <v>#N/A</v>
      </c>
      <c r="T30" s="57"/>
    </row>
    <row r="31" spans="1:24" s="22" customFormat="1" ht="22.5" hidden="1" customHeight="1" thickBot="1" x14ac:dyDescent="0.3">
      <c r="A31" s="53"/>
      <c r="B31" s="54"/>
      <c r="C31" s="54"/>
      <c r="D31" s="56" t="e">
        <f>VLOOKUP(A31,'GR1 Kalcitas 1'!$A$12:$K$30,11,FALSE)</f>
        <v>#N/A</v>
      </c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48" t="e">
        <f t="shared" si="1"/>
        <v>#N/A</v>
      </c>
      <c r="T31" s="57"/>
    </row>
    <row r="32" spans="1:24" s="22" customFormat="1" ht="23.1" customHeight="1" x14ac:dyDescent="0.2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108"/>
    </row>
    <row r="33" spans="1:17" s="36" customFormat="1" ht="23.1" customHeight="1" x14ac:dyDescent="0.25">
      <c r="A33" s="200" t="s">
        <v>48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</row>
    <row r="34" spans="1:17" s="36" customFormat="1" ht="23.1" hidden="1" customHeight="1" x14ac:dyDescent="0.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 s="196">
        <f ca="1">NOW()</f>
        <v>41457.841955671298</v>
      </c>
      <c r="Q34" s="197"/>
    </row>
    <row r="35" spans="1:17" s="36" customFormat="1" ht="23.1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7" s="36" customFormat="1" ht="23.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7" s="36" customFormat="1" ht="23.1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7" s="36" customFormat="1" ht="23.1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7" s="36" customFormat="1" ht="23.1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7" s="36" customFormat="1" ht="23.1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7" ht="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7" ht="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7" ht="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7" ht="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17" ht="1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1:17" ht="1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17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7" ht="1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1:15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1:1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1:15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</sheetData>
  <sortState ref="A18:P24">
    <sortCondition ref="P18:P24"/>
  </sortState>
  <mergeCells count="5">
    <mergeCell ref="P34:Q34"/>
    <mergeCell ref="A7:Q7"/>
    <mergeCell ref="A9:Q9"/>
    <mergeCell ref="A10:Q10"/>
    <mergeCell ref="A33:Q33"/>
  </mergeCells>
  <printOptions horizontalCentered="1" verticalCentered="1"/>
  <pageMargins left="0" right="0" top="0" bottom="0" header="0" footer="0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2" width="0" style="2" hidden="1" customWidth="1"/>
    <col min="23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/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68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4.1666666666666664E-2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01:00:00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0.32500000000000001</v>
      </c>
      <c r="D17" s="141">
        <v>0.34309027777777779</v>
      </c>
      <c r="E17" s="104">
        <f t="shared" ref="E17:E23" si="0">IF(OR($C17="",$D17=""),"Need data",IF($C17="NS","NS",IF($D17="NF","NF",$D17-$C17)))</f>
        <v>1.8090277777777775E-2</v>
      </c>
      <c r="F17" s="104" t="str">
        <f t="shared" ref="F17:F23" si="1">IF(OR($E17="Need data",$E17="NS",$E17="NF",$E17&lt;=$N$10),"","V.L.N.")</f>
        <v/>
      </c>
      <c r="G17" s="104"/>
      <c r="H17" s="104"/>
      <c r="I17" s="143">
        <f t="shared" ref="I17:I30" si="2">IF(OR($C17="",$D17=""),"Need data",IF($C17="NS","NS",IF($D17="NF","NF",IF($F17="V.L.N.","V.L.N.",$E17+$G17+$H17))))</f>
        <v>1.8090277777777775E-2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3">IF(OR($C17="",$D17=""),"Need data",IF($C17="NS","NS",IF($D17="NF","NF",IF($F17="V.L.N.","LNV",$E17+$G17+$H17))))</f>
        <v>1.8090277777777775E-2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0.32222222222222224</v>
      </c>
      <c r="D18" s="76">
        <v>0.34115740740740735</v>
      </c>
      <c r="E18" s="75">
        <f t="shared" si="0"/>
        <v>1.8935185185185111E-2</v>
      </c>
      <c r="F18" s="75" t="str">
        <f t="shared" si="1"/>
        <v/>
      </c>
      <c r="G18" s="75"/>
      <c r="H18" s="75"/>
      <c r="I18" s="129">
        <f t="shared" si="2"/>
        <v>1.8935185185185111E-2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3"/>
        <v>1.8935185185185111E-2</v>
      </c>
    </row>
    <row r="19" spans="1:20" s="22" customFormat="1" ht="23.1" customHeight="1" x14ac:dyDescent="0.25">
      <c r="A19" s="23" t="s">
        <v>23</v>
      </c>
      <c r="B19" s="107" t="s">
        <v>24</v>
      </c>
      <c r="C19" s="76">
        <v>0.33611111111111108</v>
      </c>
      <c r="D19" s="76">
        <v>0.35549768518518521</v>
      </c>
      <c r="E19" s="75">
        <f t="shared" si="0"/>
        <v>1.9386574074074125E-2</v>
      </c>
      <c r="F19" s="75" t="str">
        <f t="shared" si="1"/>
        <v/>
      </c>
      <c r="G19" s="74"/>
      <c r="H19" s="74"/>
      <c r="I19" s="129">
        <f t="shared" si="2"/>
        <v>1.9386574074074125E-2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3"/>
        <v>1.9386574074074125E-2</v>
      </c>
    </row>
    <row r="20" spans="1:20" s="22" customFormat="1" ht="22.9" customHeight="1" x14ac:dyDescent="0.25">
      <c r="A20" s="23" t="s">
        <v>27</v>
      </c>
      <c r="B20" s="107" t="s">
        <v>28</v>
      </c>
      <c r="C20" s="76">
        <v>0.32777777777777778</v>
      </c>
      <c r="D20" s="76">
        <v>0.34738425925925925</v>
      </c>
      <c r="E20" s="75">
        <f t="shared" si="0"/>
        <v>1.9606481481481475E-2</v>
      </c>
      <c r="F20" s="75" t="str">
        <f t="shared" si="1"/>
        <v/>
      </c>
      <c r="G20" s="75"/>
      <c r="H20" s="75"/>
      <c r="I20" s="129">
        <f t="shared" si="2"/>
        <v>1.9606481481481475E-2</v>
      </c>
      <c r="J20" s="87">
        <v>4</v>
      </c>
      <c r="K20" s="132">
        <v>36</v>
      </c>
      <c r="L20" s="117">
        <v>19</v>
      </c>
      <c r="M20" s="110"/>
      <c r="N20" s="110"/>
      <c r="O20" s="92">
        <f t="shared" si="3"/>
        <v>1.9606481481481475E-2</v>
      </c>
    </row>
    <row r="21" spans="1:20" s="22" customFormat="1" ht="23.1" customHeight="1" x14ac:dyDescent="0.25">
      <c r="A21" s="23" t="s">
        <v>41</v>
      </c>
      <c r="B21" s="107" t="s">
        <v>42</v>
      </c>
      <c r="C21" s="76">
        <v>0.33333333333333331</v>
      </c>
      <c r="D21" s="76">
        <v>0.35334490740740737</v>
      </c>
      <c r="E21" s="75">
        <f t="shared" si="0"/>
        <v>2.0011574074074057E-2</v>
      </c>
      <c r="F21" s="75" t="str">
        <f t="shared" si="1"/>
        <v/>
      </c>
      <c r="G21" s="126"/>
      <c r="H21" s="126"/>
      <c r="I21" s="129">
        <f t="shared" si="2"/>
        <v>2.0011574074074057E-2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3"/>
        <v>2.0011574074074057E-2</v>
      </c>
    </row>
    <row r="22" spans="1:20" s="22" customFormat="1" ht="23.1" customHeight="1" x14ac:dyDescent="0.25">
      <c r="A22" s="23" t="s">
        <v>31</v>
      </c>
      <c r="B22" s="107" t="s">
        <v>32</v>
      </c>
      <c r="C22" s="76">
        <v>0.33055555555555555</v>
      </c>
      <c r="D22" s="76">
        <v>0.3508101851851852</v>
      </c>
      <c r="E22" s="75">
        <f t="shared" si="0"/>
        <v>2.025462962962965E-2</v>
      </c>
      <c r="F22" s="75" t="str">
        <f t="shared" si="1"/>
        <v/>
      </c>
      <c r="G22" s="75"/>
      <c r="H22" s="75"/>
      <c r="I22" s="129">
        <f t="shared" si="2"/>
        <v>2.025462962962965E-2</v>
      </c>
      <c r="J22" s="87">
        <v>6</v>
      </c>
      <c r="K22" s="134">
        <v>18</v>
      </c>
      <c r="L22"/>
      <c r="M22"/>
      <c r="N22"/>
      <c r="O22" s="92">
        <f t="shared" si="3"/>
        <v>2.025462962962965E-2</v>
      </c>
    </row>
    <row r="23" spans="1:20" s="22" customFormat="1" ht="23.1" customHeight="1" thickBot="1" x14ac:dyDescent="0.3">
      <c r="A23" s="148" t="s">
        <v>29</v>
      </c>
      <c r="B23" s="149" t="s">
        <v>30</v>
      </c>
      <c r="C23" s="150">
        <v>0.33958333333333335</v>
      </c>
      <c r="D23" s="150" t="s">
        <v>18</v>
      </c>
      <c r="E23" s="105" t="str">
        <f t="shared" si="0"/>
        <v>NF</v>
      </c>
      <c r="F23" s="105" t="str">
        <f t="shared" si="1"/>
        <v/>
      </c>
      <c r="G23" s="128"/>
      <c r="H23" s="128"/>
      <c r="I23" s="130">
        <v>3.0381944444444444E-2</v>
      </c>
      <c r="J23" s="88">
        <v>7</v>
      </c>
      <c r="K23" s="135">
        <v>10</v>
      </c>
      <c r="L23"/>
      <c r="M23"/>
      <c r="N23" s="162"/>
      <c r="O23" s="92" t="str">
        <f t="shared" si="3"/>
        <v>NF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4">IF(OR($C24="",$D24=""),"Need data",IF($C24="NS","NS",IF($D24="NF","NF",$D24-$C24)))</f>
        <v>Need data</v>
      </c>
      <c r="G24" s="86"/>
      <c r="H24" s="86"/>
      <c r="I24" s="124" t="str">
        <f t="shared" si="2"/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3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4"/>
        <v>Need data</v>
      </c>
      <c r="F25" s="79"/>
      <c r="G25" s="26"/>
      <c r="H25" s="26"/>
      <c r="I25" s="27" t="str">
        <f t="shared" si="2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3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4"/>
        <v>Need data</v>
      </c>
      <c r="F26" s="79"/>
      <c r="G26" s="28"/>
      <c r="H26" s="28"/>
      <c r="I26" s="27" t="str">
        <f t="shared" si="2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3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4"/>
        <v>Need data</v>
      </c>
      <c r="F27" s="79"/>
      <c r="G27" s="28"/>
      <c r="H27" s="28"/>
      <c r="I27" s="27" t="str">
        <f t="shared" si="2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3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4"/>
        <v>Need data</v>
      </c>
      <c r="F28" s="79"/>
      <c r="G28" s="28"/>
      <c r="H28" s="28"/>
      <c r="I28" s="27" t="str">
        <f t="shared" si="2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3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4"/>
        <v>Need data</v>
      </c>
      <c r="F29" s="79"/>
      <c r="G29" s="28"/>
      <c r="H29" s="28"/>
      <c r="I29" s="27" t="str">
        <f t="shared" si="2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3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4"/>
        <v>Need data</v>
      </c>
      <c r="F30" s="79"/>
      <c r="G30" s="45"/>
      <c r="H30" s="45"/>
      <c r="I30" s="27" t="str">
        <f t="shared" si="2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3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23"/>
      <c r="B33" s="123"/>
      <c r="C33" s="123"/>
      <c r="D33" s="123"/>
      <c r="E33" s="123"/>
      <c r="F33" s="123"/>
      <c r="G33" s="123"/>
      <c r="H33" s="123"/>
      <c r="I33" s="123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E22">
    <sortCondition ref="E17:E22"/>
  </sortState>
  <mergeCells count="6">
    <mergeCell ref="J34:K34"/>
    <mergeCell ref="J33:K33"/>
    <mergeCell ref="A7:K7"/>
    <mergeCell ref="A9:K9"/>
    <mergeCell ref="A10:K10"/>
    <mergeCell ref="A32:K32"/>
  </mergeCells>
  <pageMargins left="1" right="1" top="1" bottom="1" header="0.5" footer="0.5"/>
  <pageSetup scale="77" fitToHeight="0" orientation="landscape" r:id="rId1"/>
  <ignoredErrors>
    <ignoredError sqref="J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topLeftCell="B1"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customWidth="1"/>
    <col min="6" max="6" width="17.7109375" style="1" hidden="1" customWidth="1"/>
    <col min="7" max="7" width="21" style="1" hidden="1" customWidth="1"/>
    <col min="8" max="8" width="19.7109375" style="2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15" width="8.85546875" style="2" hidden="1" customWidth="1"/>
    <col min="16" max="23" width="8.85546875" style="2" customWidth="1"/>
    <col min="24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/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69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6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0.83333333333333337</v>
      </c>
      <c r="D17" s="141">
        <v>0.86111111111111116</v>
      </c>
      <c r="E17" s="104">
        <f t="shared" ref="E17:E23" si="0">IF(OR($C17="",$D17=""),"Need data",IF($C17="NS","NS",IF($D17="NF","NF",$D17-$C17)))</f>
        <v>2.777777777777779E-2</v>
      </c>
      <c r="F17" s="104" t="str">
        <f t="shared" ref="F17:F23" si="1">IF(OR($E17="Need data",$E17="NS",$E17="NF",$E17&lt;=$N$10),"","V.L.N.")</f>
        <v/>
      </c>
      <c r="G17" s="104"/>
      <c r="H17" s="104"/>
      <c r="I17" s="143">
        <f t="shared" ref="I17:I22" si="2">IF(OR($C17="",$D17=""),"Need data",IF($C17="NS","NS",IF($D17="NF","NF",IF($F17="V.L.N.","V.L.N.",$E17+$G17+$H17))))</f>
        <v>2.777777777777779E-2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3">IF(OR($C17="",$D17=""),"Need data",IF($C17="NS","NS",IF($D17="NF","NF",IF($F17="V.L.N.","LNV",$E17+$G17+$H17))))</f>
        <v>2.777777777777779E-2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0.83611111111111114</v>
      </c>
      <c r="D18" s="76">
        <v>0.8666666666666667</v>
      </c>
      <c r="E18" s="75">
        <f t="shared" si="0"/>
        <v>3.0555555555555558E-2</v>
      </c>
      <c r="F18" s="75" t="str">
        <f t="shared" si="1"/>
        <v/>
      </c>
      <c r="G18" s="75"/>
      <c r="H18" s="75"/>
      <c r="I18" s="129">
        <f t="shared" si="2"/>
        <v>3.0555555555555558E-2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3"/>
        <v>3.0555555555555558E-2</v>
      </c>
    </row>
    <row r="19" spans="1:20" s="22" customFormat="1" ht="23.1" customHeight="1" x14ac:dyDescent="0.25">
      <c r="A19" s="23" t="s">
        <v>41</v>
      </c>
      <c r="B19" s="107" t="s">
        <v>42</v>
      </c>
      <c r="C19" s="76">
        <v>0.84444444444444444</v>
      </c>
      <c r="D19" s="76">
        <v>0.87708333333333333</v>
      </c>
      <c r="E19" s="75">
        <f t="shared" si="0"/>
        <v>3.2638888888888884E-2</v>
      </c>
      <c r="F19" s="75" t="str">
        <f t="shared" si="1"/>
        <v/>
      </c>
      <c r="G19" s="126"/>
      <c r="H19" s="126"/>
      <c r="I19" s="129">
        <f t="shared" si="2"/>
        <v>3.2638888888888884E-2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3"/>
        <v>3.2638888888888884E-2</v>
      </c>
    </row>
    <row r="20" spans="1:20" s="22" customFormat="1" ht="22.9" customHeight="1" x14ac:dyDescent="0.25">
      <c r="A20" s="23" t="s">
        <v>23</v>
      </c>
      <c r="B20" s="107" t="s">
        <v>24</v>
      </c>
      <c r="C20" s="76">
        <v>0.84166666666666667</v>
      </c>
      <c r="D20" s="76">
        <v>0.875</v>
      </c>
      <c r="E20" s="75">
        <f t="shared" si="0"/>
        <v>3.3333333333333326E-2</v>
      </c>
      <c r="F20" s="75" t="str">
        <f t="shared" si="1"/>
        <v/>
      </c>
      <c r="G20" s="74"/>
      <c r="H20" s="74"/>
      <c r="I20" s="129">
        <f t="shared" si="2"/>
        <v>3.3333333333333326E-2</v>
      </c>
      <c r="J20" s="87">
        <v>4</v>
      </c>
      <c r="K20" s="132">
        <v>36</v>
      </c>
      <c r="L20" s="117">
        <v>19</v>
      </c>
      <c r="M20" s="110"/>
      <c r="N20" s="110"/>
      <c r="O20" s="92">
        <f t="shared" si="3"/>
        <v>3.3333333333333326E-2</v>
      </c>
    </row>
    <row r="21" spans="1:20" s="22" customFormat="1" ht="23.1" customHeight="1" x14ac:dyDescent="0.25">
      <c r="A21" s="121" t="s">
        <v>29</v>
      </c>
      <c r="B21" s="122" t="s">
        <v>30</v>
      </c>
      <c r="C21" s="126">
        <v>0.85</v>
      </c>
      <c r="D21" s="126">
        <v>0.88888888888888884</v>
      </c>
      <c r="E21" s="75">
        <f t="shared" si="0"/>
        <v>3.8888888888888862E-2</v>
      </c>
      <c r="F21" s="75" t="str">
        <f t="shared" si="1"/>
        <v/>
      </c>
      <c r="G21" s="74"/>
      <c r="H21" s="74"/>
      <c r="I21" s="129">
        <f t="shared" si="2"/>
        <v>3.8888888888888862E-2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3"/>
        <v>3.8888888888888862E-2</v>
      </c>
    </row>
    <row r="22" spans="1:20" s="22" customFormat="1" ht="23.1" customHeight="1" x14ac:dyDescent="0.25">
      <c r="A22" s="23" t="s">
        <v>27</v>
      </c>
      <c r="B22" s="107" t="s">
        <v>28</v>
      </c>
      <c r="C22" s="76">
        <v>0.83888888888888891</v>
      </c>
      <c r="D22" s="76">
        <v>0.87013888888888891</v>
      </c>
      <c r="E22" s="75">
        <f t="shared" si="0"/>
        <v>3.125E-2</v>
      </c>
      <c r="F22" s="75" t="str">
        <f t="shared" si="1"/>
        <v/>
      </c>
      <c r="G22" s="75"/>
      <c r="H22" s="75">
        <v>6.9444444444444434E-2</v>
      </c>
      <c r="I22" s="129">
        <f t="shared" si="2"/>
        <v>0.10069444444444443</v>
      </c>
      <c r="J22" s="87">
        <v>6</v>
      </c>
      <c r="K22" s="134">
        <v>18</v>
      </c>
      <c r="L22"/>
      <c r="M22"/>
      <c r="N22"/>
      <c r="O22" s="92">
        <f t="shared" si="3"/>
        <v>0.10069444444444443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>
        <v>0.84722222222222221</v>
      </c>
      <c r="D23" s="127" t="s">
        <v>18</v>
      </c>
      <c r="E23" s="105" t="str">
        <f t="shared" si="0"/>
        <v>NF</v>
      </c>
      <c r="F23" s="105" t="str">
        <f t="shared" si="1"/>
        <v/>
      </c>
      <c r="G23" s="105"/>
      <c r="H23" s="105"/>
      <c r="I23" s="130">
        <f>$I$22*1.5</f>
        <v>0.15104166666666666</v>
      </c>
      <c r="J23" s="88">
        <v>7</v>
      </c>
      <c r="K23" s="135">
        <v>10</v>
      </c>
      <c r="L23"/>
      <c r="M23"/>
      <c r="N23" s="162"/>
      <c r="O23" s="92" t="str">
        <f t="shared" si="3"/>
        <v>NF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4">IF(OR($C24="",$D24=""),"Need data",IF($C24="NS","NS",IF($D24="NF","NF",$D24-$C24)))</f>
        <v>Need data</v>
      </c>
      <c r="G24" s="86"/>
      <c r="H24" s="86"/>
      <c r="I24" s="124" t="str">
        <f t="shared" ref="I24:I30" si="5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3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4"/>
        <v>Need data</v>
      </c>
      <c r="F25" s="79"/>
      <c r="G25" s="26"/>
      <c r="H25" s="26"/>
      <c r="I25" s="27" t="str">
        <f t="shared" si="5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3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4"/>
        <v>Need data</v>
      </c>
      <c r="F26" s="79"/>
      <c r="G26" s="28"/>
      <c r="H26" s="28"/>
      <c r="I26" s="27" t="str">
        <f t="shared" si="5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3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4"/>
        <v>Need data</v>
      </c>
      <c r="F27" s="79"/>
      <c r="G27" s="28"/>
      <c r="H27" s="28"/>
      <c r="I27" s="27" t="str">
        <f t="shared" si="5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3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4"/>
        <v>Need data</v>
      </c>
      <c r="F28" s="79"/>
      <c r="G28" s="28"/>
      <c r="H28" s="28"/>
      <c r="I28" s="27" t="str">
        <f t="shared" si="5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3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4"/>
        <v>Need data</v>
      </c>
      <c r="F29" s="79"/>
      <c r="G29" s="28"/>
      <c r="H29" s="28"/>
      <c r="I29" s="27" t="str">
        <f t="shared" si="5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3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4"/>
        <v>Need data</v>
      </c>
      <c r="F30" s="79"/>
      <c r="G30" s="45"/>
      <c r="H30" s="45"/>
      <c r="I30" s="27" t="str">
        <f t="shared" si="5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3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63"/>
      <c r="B33" s="163"/>
      <c r="C33" s="163"/>
      <c r="D33" s="163"/>
      <c r="E33" s="163"/>
      <c r="F33" s="163"/>
      <c r="G33" s="163"/>
      <c r="H33" s="163"/>
      <c r="I33" s="163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2">
    <sortCondition ref="I17:I22"/>
  </sortState>
  <mergeCells count="6">
    <mergeCell ref="J34:K34"/>
    <mergeCell ref="J33:K33"/>
    <mergeCell ref="A7:K7"/>
    <mergeCell ref="A9:K9"/>
    <mergeCell ref="A10:K10"/>
    <mergeCell ref="A32:K32"/>
  </mergeCells>
  <pageMargins left="0.25" right="0.25" top="0.75" bottom="0.75" header="0.3" footer="0.3"/>
  <pageSetup scale="66" fitToHeight="0" orientation="landscape" r:id="rId1"/>
  <ignoredErrors>
    <ignoredError sqref="J21" numberStoredAsText="1"/>
    <ignoredError sqref="I23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topLeftCell="C1"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17" width="8.85546875" style="2" hidden="1" customWidth="1"/>
    <col min="18" max="22" width="8.85546875" style="2" customWidth="1"/>
    <col min="23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/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70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0.8930555555555556</v>
      </c>
      <c r="D17" s="141">
        <v>0.91686342592592596</v>
      </c>
      <c r="E17" s="104">
        <f t="shared" ref="E17:E23" si="0">IF(OR($C17="",$D17=""),"Need data",IF($C17="NS","NS",IF($D17="NF","NF",$D17-$C17)))</f>
        <v>2.3807870370370354E-2</v>
      </c>
      <c r="F17" s="104" t="str">
        <f t="shared" ref="F17:F23" si="1">IF(OR($E17="Need data",$E17="NS",$E17="NF",$E17&lt;=$N$10),"","V.L.N.")</f>
        <v/>
      </c>
      <c r="G17" s="104"/>
      <c r="H17" s="104"/>
      <c r="I17" s="143">
        <f t="shared" ref="I17:I21" si="2">IF(OR($C17="",$D17=""),"Need data",IF($C17="NS","NS",IF($D17="NF","NF",IF($F17="V.L.N.","V.L.N.",$E17+$G17+$H17))))</f>
        <v>2.3807870370370354E-2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3">IF(OR($C17="",$D17=""),"Need data",IF($C17="NS","NS",IF($D17="NF","NF",IF($F17="V.L.N.","LNV",$E17+$G17+$H17))))</f>
        <v>2.3807870370370354E-2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121" t="s">
        <v>29</v>
      </c>
      <c r="B18" s="122" t="s">
        <v>30</v>
      </c>
      <c r="C18" s="126">
        <v>0.90972222222222221</v>
      </c>
      <c r="D18" s="126">
        <v>0.93428240740740742</v>
      </c>
      <c r="E18" s="75">
        <f t="shared" si="0"/>
        <v>2.4560185185185213E-2</v>
      </c>
      <c r="F18" s="75" t="str">
        <f t="shared" si="1"/>
        <v/>
      </c>
      <c r="G18" s="74"/>
      <c r="H18" s="74"/>
      <c r="I18" s="129">
        <f t="shared" si="2"/>
        <v>2.4560185185185213E-2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3"/>
        <v>2.4560185185185213E-2</v>
      </c>
    </row>
    <row r="19" spans="1:20" s="22" customFormat="1" ht="23.1" customHeight="1" x14ac:dyDescent="0.25">
      <c r="A19" s="23" t="s">
        <v>27</v>
      </c>
      <c r="B19" s="107" t="s">
        <v>28</v>
      </c>
      <c r="C19" s="76">
        <v>0.89861111111111114</v>
      </c>
      <c r="D19" s="76">
        <v>0.92437499999999995</v>
      </c>
      <c r="E19" s="75">
        <f t="shared" si="0"/>
        <v>2.5763888888888808E-2</v>
      </c>
      <c r="F19" s="75" t="str">
        <f t="shared" si="1"/>
        <v/>
      </c>
      <c r="G19" s="75"/>
      <c r="H19" s="75"/>
      <c r="I19" s="129">
        <f t="shared" si="2"/>
        <v>2.5763888888888808E-2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3"/>
        <v>2.5763888888888808E-2</v>
      </c>
    </row>
    <row r="20" spans="1:20" s="22" customFormat="1" ht="22.9" customHeight="1" x14ac:dyDescent="0.25">
      <c r="A20" s="23" t="s">
        <v>23</v>
      </c>
      <c r="B20" s="107" t="s">
        <v>24</v>
      </c>
      <c r="C20" s="76">
        <v>0.90138888888888891</v>
      </c>
      <c r="D20" s="76">
        <v>0.92847222222222225</v>
      </c>
      <c r="E20" s="75">
        <f t="shared" si="0"/>
        <v>2.7083333333333348E-2</v>
      </c>
      <c r="F20" s="75" t="str">
        <f t="shared" si="1"/>
        <v/>
      </c>
      <c r="G20" s="74"/>
      <c r="H20" s="74"/>
      <c r="I20" s="129">
        <f t="shared" si="2"/>
        <v>2.7083333333333348E-2</v>
      </c>
      <c r="J20" s="87">
        <v>4</v>
      </c>
      <c r="K20" s="132">
        <v>36</v>
      </c>
      <c r="L20" s="117">
        <v>19</v>
      </c>
      <c r="M20" s="110"/>
      <c r="N20" s="110"/>
      <c r="O20" s="92">
        <f t="shared" si="3"/>
        <v>2.7083333333333348E-2</v>
      </c>
    </row>
    <row r="21" spans="1:20" s="22" customFormat="1" ht="23.1" customHeight="1" x14ac:dyDescent="0.25">
      <c r="A21" s="23" t="s">
        <v>39</v>
      </c>
      <c r="B21" s="107" t="s">
        <v>40</v>
      </c>
      <c r="C21" s="142">
        <v>0.89583333333333337</v>
      </c>
      <c r="D21" s="76">
        <v>0.9232407407407407</v>
      </c>
      <c r="E21" s="75">
        <f t="shared" si="0"/>
        <v>2.7407407407407325E-2</v>
      </c>
      <c r="F21" s="75" t="str">
        <f t="shared" si="1"/>
        <v/>
      </c>
      <c r="G21" s="75"/>
      <c r="H21" s="75"/>
      <c r="I21" s="129">
        <f t="shared" si="2"/>
        <v>2.7407407407407325E-2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3"/>
        <v>2.7407407407407325E-2</v>
      </c>
    </row>
    <row r="22" spans="1:20" s="22" customFormat="1" ht="23.1" customHeight="1" x14ac:dyDescent="0.25">
      <c r="A22" s="23" t="s">
        <v>41</v>
      </c>
      <c r="B22" s="107" t="s">
        <v>42</v>
      </c>
      <c r="C22" s="76">
        <v>0.90416666666666667</v>
      </c>
      <c r="D22" s="76" t="s">
        <v>18</v>
      </c>
      <c r="E22" s="75" t="str">
        <f t="shared" si="0"/>
        <v>NF</v>
      </c>
      <c r="F22" s="75" t="str">
        <f t="shared" si="1"/>
        <v/>
      </c>
      <c r="G22" s="126"/>
      <c r="H22" s="126"/>
      <c r="I22" s="129">
        <f>$I$21*1.5</f>
        <v>4.1111111111110987E-2</v>
      </c>
      <c r="J22" s="87">
        <v>6</v>
      </c>
      <c r="K22" s="134">
        <v>18</v>
      </c>
      <c r="L22"/>
      <c r="M22"/>
      <c r="N22"/>
      <c r="O22" s="92" t="str">
        <f t="shared" si="3"/>
        <v>NF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 t="s">
        <v>17</v>
      </c>
      <c r="D23" s="127" t="s">
        <v>17</v>
      </c>
      <c r="E23" s="105" t="str">
        <f t="shared" si="0"/>
        <v>NS</v>
      </c>
      <c r="F23" s="105" t="str">
        <f t="shared" si="1"/>
        <v/>
      </c>
      <c r="G23" s="105"/>
      <c r="H23" s="105"/>
      <c r="I23" s="130">
        <f>N10*1.5</f>
        <v>9.375E-2</v>
      </c>
      <c r="J23" s="88">
        <v>7</v>
      </c>
      <c r="K23" s="135">
        <v>10</v>
      </c>
      <c r="L23"/>
      <c r="M23"/>
      <c r="N23" s="162"/>
      <c r="O23" s="92" t="str">
        <f t="shared" si="3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4">IF(OR($C24="",$D24=""),"Need data",IF($C24="NS","NS",IF($D24="NF","NF",$D24-$C24)))</f>
        <v>Need data</v>
      </c>
      <c r="G24" s="86"/>
      <c r="H24" s="86"/>
      <c r="I24" s="124" t="str">
        <f t="shared" ref="I24:I30" si="5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3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4"/>
        <v>Need data</v>
      </c>
      <c r="F25" s="79"/>
      <c r="G25" s="26"/>
      <c r="H25" s="26"/>
      <c r="I25" s="27" t="str">
        <f t="shared" si="5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3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4"/>
        <v>Need data</v>
      </c>
      <c r="F26" s="79"/>
      <c r="G26" s="28"/>
      <c r="H26" s="28"/>
      <c r="I26" s="27" t="str">
        <f t="shared" si="5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3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4"/>
        <v>Need data</v>
      </c>
      <c r="F27" s="79"/>
      <c r="G27" s="28"/>
      <c r="H27" s="28"/>
      <c r="I27" s="27" t="str">
        <f t="shared" si="5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3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4"/>
        <v>Need data</v>
      </c>
      <c r="F28" s="79"/>
      <c r="G28" s="28"/>
      <c r="H28" s="28"/>
      <c r="I28" s="27" t="str">
        <f t="shared" si="5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3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4"/>
        <v>Need data</v>
      </c>
      <c r="F29" s="79"/>
      <c r="G29" s="28"/>
      <c r="H29" s="28"/>
      <c r="I29" s="27" t="str">
        <f t="shared" si="5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3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4"/>
        <v>Need data</v>
      </c>
      <c r="F30" s="79"/>
      <c r="G30" s="45"/>
      <c r="H30" s="45"/>
      <c r="I30" s="27" t="str">
        <f t="shared" si="5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3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64"/>
      <c r="B33" s="164"/>
      <c r="C33" s="164"/>
      <c r="D33" s="164"/>
      <c r="E33" s="164"/>
      <c r="F33" s="164"/>
      <c r="G33" s="164"/>
      <c r="H33" s="164"/>
      <c r="I33" s="164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3">
    <sortCondition ref="I17:I23"/>
  </sortState>
  <mergeCells count="6">
    <mergeCell ref="J34:K34"/>
    <mergeCell ref="A7:K7"/>
    <mergeCell ref="A9:K9"/>
    <mergeCell ref="A10:K10"/>
    <mergeCell ref="A32:K32"/>
    <mergeCell ref="J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7" orientation="landscape" r:id="rId1"/>
  <ignoredErrors>
    <ignoredError sqref="J21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U57"/>
  <sheetViews>
    <sheetView zoomScale="75" zoomScaleNormal="75" workbookViewId="0">
      <selection activeCell="K33" sqref="K33:L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17.7109375" style="1" hidden="1" customWidth="1"/>
    <col min="6" max="6" width="34.42578125" style="1" hidden="1" customWidth="1"/>
    <col min="7" max="7" width="17.7109375" style="1" hidden="1" customWidth="1"/>
    <col min="8" max="8" width="21" style="1" hidden="1" customWidth="1"/>
    <col min="9" max="9" width="19.7109375" style="2" hidden="1" customWidth="1"/>
    <col min="10" max="10" width="19.140625" style="2" customWidth="1"/>
    <col min="11" max="11" width="20.85546875" style="2" customWidth="1"/>
    <col min="12" max="12" width="20" style="2" hidden="1" customWidth="1"/>
    <col min="13" max="13" width="13.28515625" style="2" hidden="1" customWidth="1"/>
    <col min="14" max="14" width="7.7109375" style="2" hidden="1" customWidth="1"/>
    <col min="15" max="15" width="11.42578125" style="2" hidden="1" customWidth="1"/>
    <col min="16" max="23" width="0" style="2" hidden="1" customWidth="1"/>
    <col min="24" max="257" width="8.85546875" style="2"/>
    <col min="258" max="258" width="9.28515625" style="2" bestFit="1" customWidth="1"/>
    <col min="259" max="259" width="24.28515625" style="2" bestFit="1" customWidth="1"/>
    <col min="260" max="263" width="17.7109375" style="2" customWidth="1"/>
    <col min="264" max="265" width="22.140625" style="2" customWidth="1"/>
    <col min="266" max="267" width="11.7109375" style="2" customWidth="1"/>
    <col min="268" max="513" width="8.85546875" style="2"/>
    <col min="514" max="514" width="9.28515625" style="2" bestFit="1" customWidth="1"/>
    <col min="515" max="515" width="24.28515625" style="2" bestFit="1" customWidth="1"/>
    <col min="516" max="519" width="17.7109375" style="2" customWidth="1"/>
    <col min="520" max="521" width="22.140625" style="2" customWidth="1"/>
    <col min="522" max="523" width="11.7109375" style="2" customWidth="1"/>
    <col min="524" max="769" width="8.85546875" style="2"/>
    <col min="770" max="770" width="9.28515625" style="2" bestFit="1" customWidth="1"/>
    <col min="771" max="771" width="24.28515625" style="2" bestFit="1" customWidth="1"/>
    <col min="772" max="775" width="17.7109375" style="2" customWidth="1"/>
    <col min="776" max="777" width="22.140625" style="2" customWidth="1"/>
    <col min="778" max="779" width="11.7109375" style="2" customWidth="1"/>
    <col min="780" max="1025" width="8.85546875" style="2"/>
    <col min="1026" max="1026" width="9.28515625" style="2" bestFit="1" customWidth="1"/>
    <col min="1027" max="1027" width="24.28515625" style="2" bestFit="1" customWidth="1"/>
    <col min="1028" max="1031" width="17.7109375" style="2" customWidth="1"/>
    <col min="1032" max="1033" width="22.140625" style="2" customWidth="1"/>
    <col min="1034" max="1035" width="11.7109375" style="2" customWidth="1"/>
    <col min="1036" max="1281" width="8.85546875" style="2"/>
    <col min="1282" max="1282" width="9.28515625" style="2" bestFit="1" customWidth="1"/>
    <col min="1283" max="1283" width="24.28515625" style="2" bestFit="1" customWidth="1"/>
    <col min="1284" max="1287" width="17.7109375" style="2" customWidth="1"/>
    <col min="1288" max="1289" width="22.140625" style="2" customWidth="1"/>
    <col min="1290" max="1291" width="11.7109375" style="2" customWidth="1"/>
    <col min="1292" max="1537" width="8.85546875" style="2"/>
    <col min="1538" max="1538" width="9.28515625" style="2" bestFit="1" customWidth="1"/>
    <col min="1539" max="1539" width="24.28515625" style="2" bestFit="1" customWidth="1"/>
    <col min="1540" max="1543" width="17.7109375" style="2" customWidth="1"/>
    <col min="1544" max="1545" width="22.140625" style="2" customWidth="1"/>
    <col min="1546" max="1547" width="11.7109375" style="2" customWidth="1"/>
    <col min="1548" max="1793" width="8.85546875" style="2"/>
    <col min="1794" max="1794" width="9.28515625" style="2" bestFit="1" customWidth="1"/>
    <col min="1795" max="1795" width="24.28515625" style="2" bestFit="1" customWidth="1"/>
    <col min="1796" max="1799" width="17.7109375" style="2" customWidth="1"/>
    <col min="1800" max="1801" width="22.140625" style="2" customWidth="1"/>
    <col min="1802" max="1803" width="11.7109375" style="2" customWidth="1"/>
    <col min="1804" max="2049" width="8.85546875" style="2"/>
    <col min="2050" max="2050" width="9.28515625" style="2" bestFit="1" customWidth="1"/>
    <col min="2051" max="2051" width="24.28515625" style="2" bestFit="1" customWidth="1"/>
    <col min="2052" max="2055" width="17.7109375" style="2" customWidth="1"/>
    <col min="2056" max="2057" width="22.140625" style="2" customWidth="1"/>
    <col min="2058" max="2059" width="11.7109375" style="2" customWidth="1"/>
    <col min="2060" max="2305" width="8.85546875" style="2"/>
    <col min="2306" max="2306" width="9.28515625" style="2" bestFit="1" customWidth="1"/>
    <col min="2307" max="2307" width="24.28515625" style="2" bestFit="1" customWidth="1"/>
    <col min="2308" max="2311" width="17.7109375" style="2" customWidth="1"/>
    <col min="2312" max="2313" width="22.140625" style="2" customWidth="1"/>
    <col min="2314" max="2315" width="11.7109375" style="2" customWidth="1"/>
    <col min="2316" max="2561" width="8.85546875" style="2"/>
    <col min="2562" max="2562" width="9.28515625" style="2" bestFit="1" customWidth="1"/>
    <col min="2563" max="2563" width="24.28515625" style="2" bestFit="1" customWidth="1"/>
    <col min="2564" max="2567" width="17.7109375" style="2" customWidth="1"/>
    <col min="2568" max="2569" width="22.140625" style="2" customWidth="1"/>
    <col min="2570" max="2571" width="11.7109375" style="2" customWidth="1"/>
    <col min="2572" max="2817" width="8.85546875" style="2"/>
    <col min="2818" max="2818" width="9.28515625" style="2" bestFit="1" customWidth="1"/>
    <col min="2819" max="2819" width="24.28515625" style="2" bestFit="1" customWidth="1"/>
    <col min="2820" max="2823" width="17.7109375" style="2" customWidth="1"/>
    <col min="2824" max="2825" width="22.140625" style="2" customWidth="1"/>
    <col min="2826" max="2827" width="11.7109375" style="2" customWidth="1"/>
    <col min="2828" max="3073" width="8.85546875" style="2"/>
    <col min="3074" max="3074" width="9.28515625" style="2" bestFit="1" customWidth="1"/>
    <col min="3075" max="3075" width="24.28515625" style="2" bestFit="1" customWidth="1"/>
    <col min="3076" max="3079" width="17.7109375" style="2" customWidth="1"/>
    <col min="3080" max="3081" width="22.140625" style="2" customWidth="1"/>
    <col min="3082" max="3083" width="11.7109375" style="2" customWidth="1"/>
    <col min="3084" max="3329" width="8.85546875" style="2"/>
    <col min="3330" max="3330" width="9.28515625" style="2" bestFit="1" customWidth="1"/>
    <col min="3331" max="3331" width="24.28515625" style="2" bestFit="1" customWidth="1"/>
    <col min="3332" max="3335" width="17.7109375" style="2" customWidth="1"/>
    <col min="3336" max="3337" width="22.140625" style="2" customWidth="1"/>
    <col min="3338" max="3339" width="11.7109375" style="2" customWidth="1"/>
    <col min="3340" max="3585" width="8.85546875" style="2"/>
    <col min="3586" max="3586" width="9.28515625" style="2" bestFit="1" customWidth="1"/>
    <col min="3587" max="3587" width="24.28515625" style="2" bestFit="1" customWidth="1"/>
    <col min="3588" max="3591" width="17.7109375" style="2" customWidth="1"/>
    <col min="3592" max="3593" width="22.140625" style="2" customWidth="1"/>
    <col min="3594" max="3595" width="11.7109375" style="2" customWidth="1"/>
    <col min="3596" max="3841" width="8.85546875" style="2"/>
    <col min="3842" max="3842" width="9.28515625" style="2" bestFit="1" customWidth="1"/>
    <col min="3843" max="3843" width="24.28515625" style="2" bestFit="1" customWidth="1"/>
    <col min="3844" max="3847" width="17.7109375" style="2" customWidth="1"/>
    <col min="3848" max="3849" width="22.140625" style="2" customWidth="1"/>
    <col min="3850" max="3851" width="11.7109375" style="2" customWidth="1"/>
    <col min="3852" max="4097" width="8.85546875" style="2"/>
    <col min="4098" max="4098" width="9.28515625" style="2" bestFit="1" customWidth="1"/>
    <col min="4099" max="4099" width="24.28515625" style="2" bestFit="1" customWidth="1"/>
    <col min="4100" max="4103" width="17.7109375" style="2" customWidth="1"/>
    <col min="4104" max="4105" width="22.140625" style="2" customWidth="1"/>
    <col min="4106" max="4107" width="11.7109375" style="2" customWidth="1"/>
    <col min="4108" max="4353" width="8.85546875" style="2"/>
    <col min="4354" max="4354" width="9.28515625" style="2" bestFit="1" customWidth="1"/>
    <col min="4355" max="4355" width="24.28515625" style="2" bestFit="1" customWidth="1"/>
    <col min="4356" max="4359" width="17.7109375" style="2" customWidth="1"/>
    <col min="4360" max="4361" width="22.140625" style="2" customWidth="1"/>
    <col min="4362" max="4363" width="11.7109375" style="2" customWidth="1"/>
    <col min="4364" max="4609" width="8.85546875" style="2"/>
    <col min="4610" max="4610" width="9.28515625" style="2" bestFit="1" customWidth="1"/>
    <col min="4611" max="4611" width="24.28515625" style="2" bestFit="1" customWidth="1"/>
    <col min="4612" max="4615" width="17.7109375" style="2" customWidth="1"/>
    <col min="4616" max="4617" width="22.140625" style="2" customWidth="1"/>
    <col min="4618" max="4619" width="11.7109375" style="2" customWidth="1"/>
    <col min="4620" max="4865" width="8.85546875" style="2"/>
    <col min="4866" max="4866" width="9.28515625" style="2" bestFit="1" customWidth="1"/>
    <col min="4867" max="4867" width="24.28515625" style="2" bestFit="1" customWidth="1"/>
    <col min="4868" max="4871" width="17.7109375" style="2" customWidth="1"/>
    <col min="4872" max="4873" width="22.140625" style="2" customWidth="1"/>
    <col min="4874" max="4875" width="11.7109375" style="2" customWidth="1"/>
    <col min="4876" max="5121" width="8.85546875" style="2"/>
    <col min="5122" max="5122" width="9.28515625" style="2" bestFit="1" customWidth="1"/>
    <col min="5123" max="5123" width="24.28515625" style="2" bestFit="1" customWidth="1"/>
    <col min="5124" max="5127" width="17.7109375" style="2" customWidth="1"/>
    <col min="5128" max="5129" width="22.140625" style="2" customWidth="1"/>
    <col min="5130" max="5131" width="11.7109375" style="2" customWidth="1"/>
    <col min="5132" max="5377" width="8.85546875" style="2"/>
    <col min="5378" max="5378" width="9.28515625" style="2" bestFit="1" customWidth="1"/>
    <col min="5379" max="5379" width="24.28515625" style="2" bestFit="1" customWidth="1"/>
    <col min="5380" max="5383" width="17.7109375" style="2" customWidth="1"/>
    <col min="5384" max="5385" width="22.140625" style="2" customWidth="1"/>
    <col min="5386" max="5387" width="11.7109375" style="2" customWidth="1"/>
    <col min="5388" max="5633" width="8.85546875" style="2"/>
    <col min="5634" max="5634" width="9.28515625" style="2" bestFit="1" customWidth="1"/>
    <col min="5635" max="5635" width="24.28515625" style="2" bestFit="1" customWidth="1"/>
    <col min="5636" max="5639" width="17.7109375" style="2" customWidth="1"/>
    <col min="5640" max="5641" width="22.140625" style="2" customWidth="1"/>
    <col min="5642" max="5643" width="11.7109375" style="2" customWidth="1"/>
    <col min="5644" max="5889" width="8.85546875" style="2"/>
    <col min="5890" max="5890" width="9.28515625" style="2" bestFit="1" customWidth="1"/>
    <col min="5891" max="5891" width="24.28515625" style="2" bestFit="1" customWidth="1"/>
    <col min="5892" max="5895" width="17.7109375" style="2" customWidth="1"/>
    <col min="5896" max="5897" width="22.140625" style="2" customWidth="1"/>
    <col min="5898" max="5899" width="11.7109375" style="2" customWidth="1"/>
    <col min="5900" max="6145" width="8.85546875" style="2"/>
    <col min="6146" max="6146" width="9.28515625" style="2" bestFit="1" customWidth="1"/>
    <col min="6147" max="6147" width="24.28515625" style="2" bestFit="1" customWidth="1"/>
    <col min="6148" max="6151" width="17.7109375" style="2" customWidth="1"/>
    <col min="6152" max="6153" width="22.140625" style="2" customWidth="1"/>
    <col min="6154" max="6155" width="11.7109375" style="2" customWidth="1"/>
    <col min="6156" max="6401" width="8.85546875" style="2"/>
    <col min="6402" max="6402" width="9.28515625" style="2" bestFit="1" customWidth="1"/>
    <col min="6403" max="6403" width="24.28515625" style="2" bestFit="1" customWidth="1"/>
    <col min="6404" max="6407" width="17.7109375" style="2" customWidth="1"/>
    <col min="6408" max="6409" width="22.140625" style="2" customWidth="1"/>
    <col min="6410" max="6411" width="11.7109375" style="2" customWidth="1"/>
    <col min="6412" max="6657" width="8.85546875" style="2"/>
    <col min="6658" max="6658" width="9.28515625" style="2" bestFit="1" customWidth="1"/>
    <col min="6659" max="6659" width="24.28515625" style="2" bestFit="1" customWidth="1"/>
    <col min="6660" max="6663" width="17.7109375" style="2" customWidth="1"/>
    <col min="6664" max="6665" width="22.140625" style="2" customWidth="1"/>
    <col min="6666" max="6667" width="11.7109375" style="2" customWidth="1"/>
    <col min="6668" max="6913" width="8.85546875" style="2"/>
    <col min="6914" max="6914" width="9.28515625" style="2" bestFit="1" customWidth="1"/>
    <col min="6915" max="6915" width="24.28515625" style="2" bestFit="1" customWidth="1"/>
    <col min="6916" max="6919" width="17.7109375" style="2" customWidth="1"/>
    <col min="6920" max="6921" width="22.140625" style="2" customWidth="1"/>
    <col min="6922" max="6923" width="11.7109375" style="2" customWidth="1"/>
    <col min="6924" max="7169" width="8.85546875" style="2"/>
    <col min="7170" max="7170" width="9.28515625" style="2" bestFit="1" customWidth="1"/>
    <col min="7171" max="7171" width="24.28515625" style="2" bestFit="1" customWidth="1"/>
    <col min="7172" max="7175" width="17.7109375" style="2" customWidth="1"/>
    <col min="7176" max="7177" width="22.140625" style="2" customWidth="1"/>
    <col min="7178" max="7179" width="11.7109375" style="2" customWidth="1"/>
    <col min="7180" max="7425" width="8.85546875" style="2"/>
    <col min="7426" max="7426" width="9.28515625" style="2" bestFit="1" customWidth="1"/>
    <col min="7427" max="7427" width="24.28515625" style="2" bestFit="1" customWidth="1"/>
    <col min="7428" max="7431" width="17.7109375" style="2" customWidth="1"/>
    <col min="7432" max="7433" width="22.140625" style="2" customWidth="1"/>
    <col min="7434" max="7435" width="11.7109375" style="2" customWidth="1"/>
    <col min="7436" max="7681" width="8.85546875" style="2"/>
    <col min="7682" max="7682" width="9.28515625" style="2" bestFit="1" customWidth="1"/>
    <col min="7683" max="7683" width="24.28515625" style="2" bestFit="1" customWidth="1"/>
    <col min="7684" max="7687" width="17.7109375" style="2" customWidth="1"/>
    <col min="7688" max="7689" width="22.140625" style="2" customWidth="1"/>
    <col min="7690" max="7691" width="11.7109375" style="2" customWidth="1"/>
    <col min="7692" max="7937" width="8.85546875" style="2"/>
    <col min="7938" max="7938" width="9.28515625" style="2" bestFit="1" customWidth="1"/>
    <col min="7939" max="7939" width="24.28515625" style="2" bestFit="1" customWidth="1"/>
    <col min="7940" max="7943" width="17.7109375" style="2" customWidth="1"/>
    <col min="7944" max="7945" width="22.140625" style="2" customWidth="1"/>
    <col min="7946" max="7947" width="11.7109375" style="2" customWidth="1"/>
    <col min="7948" max="8193" width="8.85546875" style="2"/>
    <col min="8194" max="8194" width="9.28515625" style="2" bestFit="1" customWidth="1"/>
    <col min="8195" max="8195" width="24.28515625" style="2" bestFit="1" customWidth="1"/>
    <col min="8196" max="8199" width="17.7109375" style="2" customWidth="1"/>
    <col min="8200" max="8201" width="22.140625" style="2" customWidth="1"/>
    <col min="8202" max="8203" width="11.7109375" style="2" customWidth="1"/>
    <col min="8204" max="8449" width="8.85546875" style="2"/>
    <col min="8450" max="8450" width="9.28515625" style="2" bestFit="1" customWidth="1"/>
    <col min="8451" max="8451" width="24.28515625" style="2" bestFit="1" customWidth="1"/>
    <col min="8452" max="8455" width="17.7109375" style="2" customWidth="1"/>
    <col min="8456" max="8457" width="22.140625" style="2" customWidth="1"/>
    <col min="8458" max="8459" width="11.7109375" style="2" customWidth="1"/>
    <col min="8460" max="8705" width="8.85546875" style="2"/>
    <col min="8706" max="8706" width="9.28515625" style="2" bestFit="1" customWidth="1"/>
    <col min="8707" max="8707" width="24.28515625" style="2" bestFit="1" customWidth="1"/>
    <col min="8708" max="8711" width="17.7109375" style="2" customWidth="1"/>
    <col min="8712" max="8713" width="22.140625" style="2" customWidth="1"/>
    <col min="8714" max="8715" width="11.7109375" style="2" customWidth="1"/>
    <col min="8716" max="8961" width="8.85546875" style="2"/>
    <col min="8962" max="8962" width="9.28515625" style="2" bestFit="1" customWidth="1"/>
    <col min="8963" max="8963" width="24.28515625" style="2" bestFit="1" customWidth="1"/>
    <col min="8964" max="8967" width="17.7109375" style="2" customWidth="1"/>
    <col min="8968" max="8969" width="22.140625" style="2" customWidth="1"/>
    <col min="8970" max="8971" width="11.7109375" style="2" customWidth="1"/>
    <col min="8972" max="9217" width="8.85546875" style="2"/>
    <col min="9218" max="9218" width="9.28515625" style="2" bestFit="1" customWidth="1"/>
    <col min="9219" max="9219" width="24.28515625" style="2" bestFit="1" customWidth="1"/>
    <col min="9220" max="9223" width="17.7109375" style="2" customWidth="1"/>
    <col min="9224" max="9225" width="22.140625" style="2" customWidth="1"/>
    <col min="9226" max="9227" width="11.7109375" style="2" customWidth="1"/>
    <col min="9228" max="9473" width="8.85546875" style="2"/>
    <col min="9474" max="9474" width="9.28515625" style="2" bestFit="1" customWidth="1"/>
    <col min="9475" max="9475" width="24.28515625" style="2" bestFit="1" customWidth="1"/>
    <col min="9476" max="9479" width="17.7109375" style="2" customWidth="1"/>
    <col min="9480" max="9481" width="22.140625" style="2" customWidth="1"/>
    <col min="9482" max="9483" width="11.7109375" style="2" customWidth="1"/>
    <col min="9484" max="9729" width="8.85546875" style="2"/>
    <col min="9730" max="9730" width="9.28515625" style="2" bestFit="1" customWidth="1"/>
    <col min="9731" max="9731" width="24.28515625" style="2" bestFit="1" customWidth="1"/>
    <col min="9732" max="9735" width="17.7109375" style="2" customWidth="1"/>
    <col min="9736" max="9737" width="22.140625" style="2" customWidth="1"/>
    <col min="9738" max="9739" width="11.7109375" style="2" customWidth="1"/>
    <col min="9740" max="9985" width="8.85546875" style="2"/>
    <col min="9986" max="9986" width="9.28515625" style="2" bestFit="1" customWidth="1"/>
    <col min="9987" max="9987" width="24.28515625" style="2" bestFit="1" customWidth="1"/>
    <col min="9988" max="9991" width="17.7109375" style="2" customWidth="1"/>
    <col min="9992" max="9993" width="22.140625" style="2" customWidth="1"/>
    <col min="9994" max="9995" width="11.7109375" style="2" customWidth="1"/>
    <col min="9996" max="10241" width="8.85546875" style="2"/>
    <col min="10242" max="10242" width="9.28515625" style="2" bestFit="1" customWidth="1"/>
    <col min="10243" max="10243" width="24.28515625" style="2" bestFit="1" customWidth="1"/>
    <col min="10244" max="10247" width="17.7109375" style="2" customWidth="1"/>
    <col min="10248" max="10249" width="22.140625" style="2" customWidth="1"/>
    <col min="10250" max="10251" width="11.7109375" style="2" customWidth="1"/>
    <col min="10252" max="10497" width="8.85546875" style="2"/>
    <col min="10498" max="10498" width="9.28515625" style="2" bestFit="1" customWidth="1"/>
    <col min="10499" max="10499" width="24.28515625" style="2" bestFit="1" customWidth="1"/>
    <col min="10500" max="10503" width="17.7109375" style="2" customWidth="1"/>
    <col min="10504" max="10505" width="22.140625" style="2" customWidth="1"/>
    <col min="10506" max="10507" width="11.7109375" style="2" customWidth="1"/>
    <col min="10508" max="10753" width="8.85546875" style="2"/>
    <col min="10754" max="10754" width="9.28515625" style="2" bestFit="1" customWidth="1"/>
    <col min="10755" max="10755" width="24.28515625" style="2" bestFit="1" customWidth="1"/>
    <col min="10756" max="10759" width="17.7109375" style="2" customWidth="1"/>
    <col min="10760" max="10761" width="22.140625" style="2" customWidth="1"/>
    <col min="10762" max="10763" width="11.7109375" style="2" customWidth="1"/>
    <col min="10764" max="11009" width="8.85546875" style="2"/>
    <col min="11010" max="11010" width="9.28515625" style="2" bestFit="1" customWidth="1"/>
    <col min="11011" max="11011" width="24.28515625" style="2" bestFit="1" customWidth="1"/>
    <col min="11012" max="11015" width="17.7109375" style="2" customWidth="1"/>
    <col min="11016" max="11017" width="22.140625" style="2" customWidth="1"/>
    <col min="11018" max="11019" width="11.7109375" style="2" customWidth="1"/>
    <col min="11020" max="11265" width="8.85546875" style="2"/>
    <col min="11266" max="11266" width="9.28515625" style="2" bestFit="1" customWidth="1"/>
    <col min="11267" max="11267" width="24.28515625" style="2" bestFit="1" customWidth="1"/>
    <col min="11268" max="11271" width="17.7109375" style="2" customWidth="1"/>
    <col min="11272" max="11273" width="22.140625" style="2" customWidth="1"/>
    <col min="11274" max="11275" width="11.7109375" style="2" customWidth="1"/>
    <col min="11276" max="11521" width="8.85546875" style="2"/>
    <col min="11522" max="11522" width="9.28515625" style="2" bestFit="1" customWidth="1"/>
    <col min="11523" max="11523" width="24.28515625" style="2" bestFit="1" customWidth="1"/>
    <col min="11524" max="11527" width="17.7109375" style="2" customWidth="1"/>
    <col min="11528" max="11529" width="22.140625" style="2" customWidth="1"/>
    <col min="11530" max="11531" width="11.7109375" style="2" customWidth="1"/>
    <col min="11532" max="11777" width="8.85546875" style="2"/>
    <col min="11778" max="11778" width="9.28515625" style="2" bestFit="1" customWidth="1"/>
    <col min="11779" max="11779" width="24.28515625" style="2" bestFit="1" customWidth="1"/>
    <col min="11780" max="11783" width="17.7109375" style="2" customWidth="1"/>
    <col min="11784" max="11785" width="22.140625" style="2" customWidth="1"/>
    <col min="11786" max="11787" width="11.7109375" style="2" customWidth="1"/>
    <col min="11788" max="12033" width="8.85546875" style="2"/>
    <col min="12034" max="12034" width="9.28515625" style="2" bestFit="1" customWidth="1"/>
    <col min="12035" max="12035" width="24.28515625" style="2" bestFit="1" customWidth="1"/>
    <col min="12036" max="12039" width="17.7109375" style="2" customWidth="1"/>
    <col min="12040" max="12041" width="22.140625" style="2" customWidth="1"/>
    <col min="12042" max="12043" width="11.7109375" style="2" customWidth="1"/>
    <col min="12044" max="12289" width="8.85546875" style="2"/>
    <col min="12290" max="12290" width="9.28515625" style="2" bestFit="1" customWidth="1"/>
    <col min="12291" max="12291" width="24.28515625" style="2" bestFit="1" customWidth="1"/>
    <col min="12292" max="12295" width="17.7109375" style="2" customWidth="1"/>
    <col min="12296" max="12297" width="22.140625" style="2" customWidth="1"/>
    <col min="12298" max="12299" width="11.7109375" style="2" customWidth="1"/>
    <col min="12300" max="12545" width="8.85546875" style="2"/>
    <col min="12546" max="12546" width="9.28515625" style="2" bestFit="1" customWidth="1"/>
    <col min="12547" max="12547" width="24.28515625" style="2" bestFit="1" customWidth="1"/>
    <col min="12548" max="12551" width="17.7109375" style="2" customWidth="1"/>
    <col min="12552" max="12553" width="22.140625" style="2" customWidth="1"/>
    <col min="12554" max="12555" width="11.7109375" style="2" customWidth="1"/>
    <col min="12556" max="12801" width="8.85546875" style="2"/>
    <col min="12802" max="12802" width="9.28515625" style="2" bestFit="1" customWidth="1"/>
    <col min="12803" max="12803" width="24.28515625" style="2" bestFit="1" customWidth="1"/>
    <col min="12804" max="12807" width="17.7109375" style="2" customWidth="1"/>
    <col min="12808" max="12809" width="22.140625" style="2" customWidth="1"/>
    <col min="12810" max="12811" width="11.7109375" style="2" customWidth="1"/>
    <col min="12812" max="13057" width="8.85546875" style="2"/>
    <col min="13058" max="13058" width="9.28515625" style="2" bestFit="1" customWidth="1"/>
    <col min="13059" max="13059" width="24.28515625" style="2" bestFit="1" customWidth="1"/>
    <col min="13060" max="13063" width="17.7109375" style="2" customWidth="1"/>
    <col min="13064" max="13065" width="22.140625" style="2" customWidth="1"/>
    <col min="13066" max="13067" width="11.7109375" style="2" customWidth="1"/>
    <col min="13068" max="13313" width="8.85546875" style="2"/>
    <col min="13314" max="13314" width="9.28515625" style="2" bestFit="1" customWidth="1"/>
    <col min="13315" max="13315" width="24.28515625" style="2" bestFit="1" customWidth="1"/>
    <col min="13316" max="13319" width="17.7109375" style="2" customWidth="1"/>
    <col min="13320" max="13321" width="22.140625" style="2" customWidth="1"/>
    <col min="13322" max="13323" width="11.7109375" style="2" customWidth="1"/>
    <col min="13324" max="13569" width="8.85546875" style="2"/>
    <col min="13570" max="13570" width="9.28515625" style="2" bestFit="1" customWidth="1"/>
    <col min="13571" max="13571" width="24.28515625" style="2" bestFit="1" customWidth="1"/>
    <col min="13572" max="13575" width="17.7109375" style="2" customWidth="1"/>
    <col min="13576" max="13577" width="22.140625" style="2" customWidth="1"/>
    <col min="13578" max="13579" width="11.7109375" style="2" customWidth="1"/>
    <col min="13580" max="13825" width="8.85546875" style="2"/>
    <col min="13826" max="13826" width="9.28515625" style="2" bestFit="1" customWidth="1"/>
    <col min="13827" max="13827" width="24.28515625" style="2" bestFit="1" customWidth="1"/>
    <col min="13828" max="13831" width="17.7109375" style="2" customWidth="1"/>
    <col min="13832" max="13833" width="22.140625" style="2" customWidth="1"/>
    <col min="13834" max="13835" width="11.7109375" style="2" customWidth="1"/>
    <col min="13836" max="14081" width="8.85546875" style="2"/>
    <col min="14082" max="14082" width="9.28515625" style="2" bestFit="1" customWidth="1"/>
    <col min="14083" max="14083" width="24.28515625" style="2" bestFit="1" customWidth="1"/>
    <col min="14084" max="14087" width="17.7109375" style="2" customWidth="1"/>
    <col min="14088" max="14089" width="22.140625" style="2" customWidth="1"/>
    <col min="14090" max="14091" width="11.7109375" style="2" customWidth="1"/>
    <col min="14092" max="14337" width="8.85546875" style="2"/>
    <col min="14338" max="14338" width="9.28515625" style="2" bestFit="1" customWidth="1"/>
    <col min="14339" max="14339" width="24.28515625" style="2" bestFit="1" customWidth="1"/>
    <col min="14340" max="14343" width="17.7109375" style="2" customWidth="1"/>
    <col min="14344" max="14345" width="22.140625" style="2" customWidth="1"/>
    <col min="14346" max="14347" width="11.7109375" style="2" customWidth="1"/>
    <col min="14348" max="14593" width="8.85546875" style="2"/>
    <col min="14594" max="14594" width="9.28515625" style="2" bestFit="1" customWidth="1"/>
    <col min="14595" max="14595" width="24.28515625" style="2" bestFit="1" customWidth="1"/>
    <col min="14596" max="14599" width="17.7109375" style="2" customWidth="1"/>
    <col min="14600" max="14601" width="22.140625" style="2" customWidth="1"/>
    <col min="14602" max="14603" width="11.7109375" style="2" customWidth="1"/>
    <col min="14604" max="14849" width="8.85546875" style="2"/>
    <col min="14850" max="14850" width="9.28515625" style="2" bestFit="1" customWidth="1"/>
    <col min="14851" max="14851" width="24.28515625" style="2" bestFit="1" customWidth="1"/>
    <col min="14852" max="14855" width="17.7109375" style="2" customWidth="1"/>
    <col min="14856" max="14857" width="22.140625" style="2" customWidth="1"/>
    <col min="14858" max="14859" width="11.7109375" style="2" customWidth="1"/>
    <col min="14860" max="15105" width="8.85546875" style="2"/>
    <col min="15106" max="15106" width="9.28515625" style="2" bestFit="1" customWidth="1"/>
    <col min="15107" max="15107" width="24.28515625" style="2" bestFit="1" customWidth="1"/>
    <col min="15108" max="15111" width="17.7109375" style="2" customWidth="1"/>
    <col min="15112" max="15113" width="22.140625" style="2" customWidth="1"/>
    <col min="15114" max="15115" width="11.7109375" style="2" customWidth="1"/>
    <col min="15116" max="15361" width="8.85546875" style="2"/>
    <col min="15362" max="15362" width="9.28515625" style="2" bestFit="1" customWidth="1"/>
    <col min="15363" max="15363" width="24.28515625" style="2" bestFit="1" customWidth="1"/>
    <col min="15364" max="15367" width="17.7109375" style="2" customWidth="1"/>
    <col min="15368" max="15369" width="22.140625" style="2" customWidth="1"/>
    <col min="15370" max="15371" width="11.7109375" style="2" customWidth="1"/>
    <col min="15372" max="15617" width="8.85546875" style="2"/>
    <col min="15618" max="15618" width="9.28515625" style="2" bestFit="1" customWidth="1"/>
    <col min="15619" max="15619" width="24.28515625" style="2" bestFit="1" customWidth="1"/>
    <col min="15620" max="15623" width="17.7109375" style="2" customWidth="1"/>
    <col min="15624" max="15625" width="22.140625" style="2" customWidth="1"/>
    <col min="15626" max="15627" width="11.7109375" style="2" customWidth="1"/>
    <col min="15628" max="15873" width="8.85546875" style="2"/>
    <col min="15874" max="15874" width="9.28515625" style="2" bestFit="1" customWidth="1"/>
    <col min="15875" max="15875" width="24.28515625" style="2" bestFit="1" customWidth="1"/>
    <col min="15876" max="15879" width="17.7109375" style="2" customWidth="1"/>
    <col min="15880" max="15881" width="22.140625" style="2" customWidth="1"/>
    <col min="15882" max="15883" width="11.7109375" style="2" customWidth="1"/>
    <col min="15884" max="16129" width="8.85546875" style="2"/>
    <col min="16130" max="16130" width="9.28515625" style="2" bestFit="1" customWidth="1"/>
    <col min="16131" max="16131" width="24.28515625" style="2" bestFit="1" customWidth="1"/>
    <col min="16132" max="16135" width="17.7109375" style="2" customWidth="1"/>
    <col min="16136" max="16137" width="22.140625" style="2" customWidth="1"/>
    <col min="16138" max="16139" width="11.7109375" style="2" customWidth="1"/>
    <col min="16140" max="16384" width="8.85546875" style="2"/>
  </cols>
  <sheetData>
    <row r="5" spans="1:16" ht="35.25" customHeight="1" x14ac:dyDescent="0.2">
      <c r="G5" s="172">
        <v>1</v>
      </c>
    </row>
    <row r="6" spans="1:16" ht="27" customHeight="1" x14ac:dyDescent="0.2">
      <c r="K6" s="119" t="s">
        <v>37</v>
      </c>
      <c r="L6" s="120">
        <v>1</v>
      </c>
    </row>
    <row r="7" spans="1:16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</row>
    <row r="9" spans="1:16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11" t="s">
        <v>21</v>
      </c>
      <c r="N9" s="112"/>
      <c r="O9" s="111" t="s">
        <v>22</v>
      </c>
    </row>
    <row r="10" spans="1:16" s="3" customFormat="1" ht="30" customHeight="1" x14ac:dyDescent="0.2">
      <c r="A10" s="199" t="s">
        <v>71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99"/>
      <c r="M10" s="113">
        <v>0.20833333333333334</v>
      </c>
      <c r="N10" s="112"/>
      <c r="O10" s="113">
        <v>6.25E-2</v>
      </c>
    </row>
    <row r="11" spans="1:16" ht="13.5" thickBot="1" x14ac:dyDescent="0.25"/>
    <row r="12" spans="1:16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37"/>
      <c r="F12" s="4" t="s">
        <v>4</v>
      </c>
      <c r="G12" s="4" t="str">
        <f>CONCATENATE("Laiko limitas ",TEXT(O10,"hh:mm:ss"))</f>
        <v>Laiko limitas 01:30:00</v>
      </c>
      <c r="H12" s="7" t="s">
        <v>19</v>
      </c>
      <c r="I12" s="7" t="s">
        <v>5</v>
      </c>
      <c r="J12" s="7" t="s">
        <v>4</v>
      </c>
      <c r="K12" s="8" t="s">
        <v>7</v>
      </c>
      <c r="L12" s="7" t="s">
        <v>8</v>
      </c>
      <c r="N12" s="70"/>
    </row>
    <row r="13" spans="1:16" s="14" customFormat="1" ht="23.1" hidden="1" customHeight="1" x14ac:dyDescent="0.25">
      <c r="A13" s="38"/>
      <c r="B13" s="10"/>
      <c r="C13" s="11"/>
      <c r="D13" s="11"/>
      <c r="E13" s="166"/>
      <c r="F13" s="12"/>
      <c r="G13" s="12"/>
      <c r="H13" s="12"/>
      <c r="I13" s="12" t="s">
        <v>10</v>
      </c>
      <c r="J13" s="12"/>
      <c r="K13" s="13"/>
      <c r="L13" s="12"/>
    </row>
    <row r="14" spans="1:16" s="14" customFormat="1" ht="23.1" hidden="1" customHeight="1" x14ac:dyDescent="0.25">
      <c r="A14" s="39"/>
      <c r="B14" s="15"/>
      <c r="C14" s="16"/>
      <c r="D14" s="17"/>
      <c r="E14" s="167"/>
      <c r="F14" s="18"/>
      <c r="G14" s="18"/>
      <c r="H14" s="18"/>
      <c r="I14" s="18" t="s">
        <v>12</v>
      </c>
      <c r="J14" s="18" t="s">
        <v>13</v>
      </c>
      <c r="K14" s="19"/>
      <c r="L14" s="18"/>
    </row>
    <row r="15" spans="1:16" s="14" customFormat="1" ht="23.1" hidden="1" customHeight="1" x14ac:dyDescent="0.25">
      <c r="A15" s="40"/>
      <c r="B15" s="15"/>
      <c r="C15" s="16"/>
      <c r="D15" s="16"/>
      <c r="E15" s="168"/>
      <c r="F15" s="18"/>
      <c r="G15" s="18"/>
      <c r="H15" s="18"/>
      <c r="I15" s="18" t="s">
        <v>10</v>
      </c>
      <c r="J15" s="18" t="s">
        <v>14</v>
      </c>
      <c r="K15" s="19"/>
      <c r="L15" s="18"/>
    </row>
    <row r="16" spans="1:16" s="14" customFormat="1" ht="23.1" hidden="1" customHeight="1" x14ac:dyDescent="0.25">
      <c r="A16" s="95"/>
      <c r="B16" s="96"/>
      <c r="C16" s="97"/>
      <c r="D16" s="97"/>
      <c r="E16" s="169"/>
      <c r="F16" s="98"/>
      <c r="G16" s="98"/>
      <c r="H16" s="98"/>
      <c r="I16" s="98"/>
      <c r="J16" s="98"/>
      <c r="K16" s="99"/>
      <c r="L16" s="100"/>
      <c r="M16" s="101"/>
      <c r="N16" s="101"/>
      <c r="O16" s="102"/>
      <c r="P16" s="92"/>
    </row>
    <row r="17" spans="1:21" s="22" customFormat="1" ht="23.1" customHeight="1" x14ac:dyDescent="0.25">
      <c r="A17" s="176" t="s">
        <v>29</v>
      </c>
      <c r="B17" s="177" t="s">
        <v>30</v>
      </c>
      <c r="C17" s="179">
        <v>0.96111111111111114</v>
      </c>
      <c r="D17" s="179">
        <v>1.0416666666666667E-3</v>
      </c>
      <c r="E17" s="179">
        <f t="shared" ref="E17:E23" si="0">IF(OR($C17="",$D17=""),"Need data",IF($C17="NS","NS",IF($D17="NF","NF",D17-C17)))</f>
        <v>-0.96006944444444442</v>
      </c>
      <c r="F17" s="104">
        <f t="shared" ref="F17:F23" si="1">IF(OR($C17="",$D17=""),"Need data",IF($C17="NS","NS",IF($D17="NF","NF",E17+$G$5)))</f>
        <v>3.993055555555558E-2</v>
      </c>
      <c r="G17" s="104" t="str">
        <f t="shared" ref="G17:G23" si="2">IF(OR($F17="Need data",$F17="NS",$F17="NF",$F17&lt;=$O$10),"","V.L.N.")</f>
        <v/>
      </c>
      <c r="H17" s="147"/>
      <c r="I17" s="147"/>
      <c r="J17" s="143">
        <f t="shared" ref="J17:J20" si="3">IF(OR($C17="",$D17=""),"Need data",IF($C17="NS","NS",IF($D17="NF","NF",IF($G17="V.L.N.","V.L.N.",$F17+$H17+$I17))))</f>
        <v>3.993055555555558E-2</v>
      </c>
      <c r="K17" s="136">
        <v>1</v>
      </c>
      <c r="L17" s="131">
        <v>70</v>
      </c>
      <c r="M17" s="117">
        <v>50</v>
      </c>
      <c r="N17" s="110"/>
      <c r="O17" s="110"/>
      <c r="P17" s="92">
        <f t="shared" ref="P17:P30" si="4">IF(OR($C17="",$D17=""),"Need data",IF($C17="NS","NS",IF($D17="NF","NF",IF($G17="V.L.N.","LNV",$F17+$H17+$I17))))</f>
        <v>3.993055555555558E-2</v>
      </c>
      <c r="Q17" s="14"/>
      <c r="R17" s="14"/>
      <c r="S17" s="14"/>
      <c r="T17" s="14"/>
      <c r="U17" s="14"/>
    </row>
    <row r="18" spans="1:21" s="22" customFormat="1" ht="23.1" customHeight="1" x14ac:dyDescent="0.25">
      <c r="A18" s="23" t="s">
        <v>39</v>
      </c>
      <c r="B18" s="107" t="s">
        <v>40</v>
      </c>
      <c r="C18" s="142">
        <v>0.9555555555555556</v>
      </c>
      <c r="D18" s="76">
        <v>4.7222222222222223E-3</v>
      </c>
      <c r="E18" s="76">
        <f t="shared" si="0"/>
        <v>-0.95083333333333342</v>
      </c>
      <c r="F18" s="75">
        <f t="shared" si="1"/>
        <v>4.9166666666666581E-2</v>
      </c>
      <c r="G18" s="75" t="str">
        <f t="shared" si="2"/>
        <v/>
      </c>
      <c r="H18" s="75"/>
      <c r="I18" s="75"/>
      <c r="J18" s="129">
        <f t="shared" si="3"/>
        <v>4.9166666666666581E-2</v>
      </c>
      <c r="K18" s="87">
        <v>2</v>
      </c>
      <c r="L18" s="132">
        <v>56</v>
      </c>
      <c r="M18" s="117">
        <v>37</v>
      </c>
      <c r="N18" s="110"/>
      <c r="O18" s="110"/>
      <c r="P18" s="92">
        <f t="shared" si="4"/>
        <v>4.9166666666666581E-2</v>
      </c>
    </row>
    <row r="19" spans="1:21" s="22" customFormat="1" ht="23.1" customHeight="1" x14ac:dyDescent="0.25">
      <c r="A19" s="32" t="s">
        <v>25</v>
      </c>
      <c r="B19" s="178" t="s">
        <v>26</v>
      </c>
      <c r="C19" s="76">
        <v>0.95277777777777783</v>
      </c>
      <c r="D19" s="76">
        <v>2.2222222222222222E-3</v>
      </c>
      <c r="E19" s="75">
        <f t="shared" si="0"/>
        <v>-0.9505555555555556</v>
      </c>
      <c r="F19" s="75">
        <f t="shared" si="1"/>
        <v>4.9444444444444402E-2</v>
      </c>
      <c r="G19" s="75" t="str">
        <f t="shared" si="2"/>
        <v/>
      </c>
      <c r="H19" s="75"/>
      <c r="I19" s="75"/>
      <c r="J19" s="129">
        <f t="shared" si="3"/>
        <v>4.9444444444444402E-2</v>
      </c>
      <c r="K19" s="87">
        <v>3</v>
      </c>
      <c r="L19" s="132">
        <v>46</v>
      </c>
      <c r="M19" s="117">
        <v>28</v>
      </c>
      <c r="N19" s="110"/>
      <c r="O19" s="110"/>
      <c r="P19" s="92">
        <f t="shared" si="4"/>
        <v>4.9444444444444402E-2</v>
      </c>
    </row>
    <row r="20" spans="1:21" s="22" customFormat="1" ht="22.9" customHeight="1" x14ac:dyDescent="0.25">
      <c r="A20" s="23" t="s">
        <v>27</v>
      </c>
      <c r="B20" s="107" t="s">
        <v>28</v>
      </c>
      <c r="C20" s="76">
        <v>0.95833333333333337</v>
      </c>
      <c r="D20" s="76">
        <v>1.6585648148148148E-2</v>
      </c>
      <c r="E20" s="76">
        <f t="shared" si="0"/>
        <v>-0.94174768518518526</v>
      </c>
      <c r="F20" s="75">
        <f t="shared" si="1"/>
        <v>5.8252314814814743E-2</v>
      </c>
      <c r="G20" s="75" t="str">
        <f t="shared" si="2"/>
        <v/>
      </c>
      <c r="H20" s="75"/>
      <c r="I20" s="75"/>
      <c r="J20" s="129">
        <f t="shared" si="3"/>
        <v>5.8252314814814743E-2</v>
      </c>
      <c r="K20" s="87">
        <v>4</v>
      </c>
      <c r="L20" s="132">
        <v>36</v>
      </c>
      <c r="M20" s="117">
        <v>19</v>
      </c>
      <c r="N20" s="110"/>
      <c r="O20" s="110"/>
      <c r="P20" s="92">
        <f t="shared" si="4"/>
        <v>5.8252314814814743E-2</v>
      </c>
    </row>
    <row r="21" spans="1:21" s="22" customFormat="1" ht="23.1" customHeight="1" x14ac:dyDescent="0.25">
      <c r="A21" s="23" t="s">
        <v>23</v>
      </c>
      <c r="B21" s="107" t="s">
        <v>24</v>
      </c>
      <c r="C21" s="76" t="s">
        <v>17</v>
      </c>
      <c r="D21" s="76" t="s">
        <v>17</v>
      </c>
      <c r="E21" s="76" t="str">
        <f t="shared" si="0"/>
        <v>NS</v>
      </c>
      <c r="F21" s="75" t="str">
        <f t="shared" si="1"/>
        <v>NS</v>
      </c>
      <c r="G21" s="75" t="str">
        <f t="shared" si="2"/>
        <v/>
      </c>
      <c r="H21" s="74"/>
      <c r="I21" s="74"/>
      <c r="J21" s="129">
        <f>O10*1.5</f>
        <v>9.375E-2</v>
      </c>
      <c r="K21" s="137" t="s">
        <v>52</v>
      </c>
      <c r="L21" s="133">
        <v>27</v>
      </c>
      <c r="M21" s="117">
        <v>10</v>
      </c>
      <c r="N21" s="110"/>
      <c r="O21" s="110"/>
      <c r="P21" s="92" t="str">
        <f t="shared" si="4"/>
        <v>NS</v>
      </c>
    </row>
    <row r="22" spans="1:21" s="22" customFormat="1" ht="23.1" customHeight="1" x14ac:dyDescent="0.25">
      <c r="A22" s="23" t="s">
        <v>41</v>
      </c>
      <c r="B22" s="107" t="s">
        <v>42</v>
      </c>
      <c r="C22" s="76" t="s">
        <v>17</v>
      </c>
      <c r="D22" s="76" t="s">
        <v>17</v>
      </c>
      <c r="E22" s="76" t="str">
        <f t="shared" si="0"/>
        <v>NS</v>
      </c>
      <c r="F22" s="75" t="str">
        <f t="shared" si="1"/>
        <v>NS</v>
      </c>
      <c r="G22" s="75" t="str">
        <f t="shared" si="2"/>
        <v/>
      </c>
      <c r="H22" s="126"/>
      <c r="I22" s="126"/>
      <c r="J22" s="129">
        <f>O10*1.5</f>
        <v>9.375E-2</v>
      </c>
      <c r="K22" s="137" t="s">
        <v>52</v>
      </c>
      <c r="L22" s="134">
        <v>18</v>
      </c>
      <c r="M22"/>
      <c r="N22"/>
      <c r="O22"/>
      <c r="P22" s="92" t="str">
        <f t="shared" si="4"/>
        <v>NS</v>
      </c>
    </row>
    <row r="23" spans="1:21" s="22" customFormat="1" ht="23.1" customHeight="1" thickBot="1" x14ac:dyDescent="0.3">
      <c r="A23" s="42" t="s">
        <v>31</v>
      </c>
      <c r="B23" s="146" t="s">
        <v>32</v>
      </c>
      <c r="C23" s="127" t="s">
        <v>17</v>
      </c>
      <c r="D23" s="127" t="s">
        <v>17</v>
      </c>
      <c r="E23" s="127" t="str">
        <f t="shared" si="0"/>
        <v>NS</v>
      </c>
      <c r="F23" s="105" t="str">
        <f t="shared" si="1"/>
        <v>NS</v>
      </c>
      <c r="G23" s="105" t="str">
        <f t="shared" si="2"/>
        <v/>
      </c>
      <c r="H23" s="105"/>
      <c r="I23" s="105"/>
      <c r="J23" s="130">
        <f>O10*1.5</f>
        <v>9.375E-2</v>
      </c>
      <c r="K23" s="180" t="s">
        <v>52</v>
      </c>
      <c r="L23" s="135">
        <v>10</v>
      </c>
      <c r="M23"/>
      <c r="N23"/>
      <c r="O23" s="162"/>
      <c r="P23" s="92" t="str">
        <f t="shared" si="4"/>
        <v>NS</v>
      </c>
    </row>
    <row r="24" spans="1:21" s="22" customFormat="1" ht="23.1" hidden="1" customHeight="1" x14ac:dyDescent="0.25">
      <c r="A24" s="63"/>
      <c r="B24" s="84"/>
      <c r="C24" s="85"/>
      <c r="D24" s="85"/>
      <c r="E24" s="170"/>
      <c r="F24" s="103" t="str">
        <f t="shared" ref="F24:F30" si="5">IF(OR($C24="",$D24=""),"Need data",IF($C24="NS","NS",IF($D24="NF","NF",$D24-$C24)))</f>
        <v>Need data</v>
      </c>
      <c r="H24" s="86"/>
      <c r="I24" s="86"/>
      <c r="J24" s="124" t="str">
        <f t="shared" ref="J24:J30" si="6">IF(OR($C24="",$D24=""),"Need data",IF($C24="NS","NS",IF($D24="NF","NF",IF($G24="V.L.N.","V.L.N.",$F24+$H24+$I24))))</f>
        <v>Need data</v>
      </c>
      <c r="K24" s="73"/>
      <c r="L24" s="125"/>
      <c r="M24" s="71" t="s">
        <v>17</v>
      </c>
      <c r="N24" s="71" t="s">
        <v>18</v>
      </c>
      <c r="O24" s="72" t="s">
        <v>20</v>
      </c>
      <c r="P24" s="92" t="str">
        <f t="shared" si="4"/>
        <v>Need data</v>
      </c>
    </row>
    <row r="25" spans="1:21" s="22" customFormat="1" ht="23.1" hidden="1" customHeight="1" x14ac:dyDescent="0.25">
      <c r="A25" s="23"/>
      <c r="B25" s="24"/>
      <c r="C25" s="25"/>
      <c r="D25" s="25"/>
      <c r="E25" s="171"/>
      <c r="F25" s="75" t="str">
        <f t="shared" si="5"/>
        <v>Need data</v>
      </c>
      <c r="G25" s="79"/>
      <c r="H25" s="26"/>
      <c r="I25" s="26"/>
      <c r="J25" s="27" t="str">
        <f t="shared" si="6"/>
        <v>Need data</v>
      </c>
      <c r="K25" s="29"/>
      <c r="L25" s="31"/>
      <c r="M25" s="71" t="s">
        <v>17</v>
      </c>
      <c r="N25" s="71" t="s">
        <v>18</v>
      </c>
      <c r="O25" s="72" t="s">
        <v>20</v>
      </c>
      <c r="P25" s="92" t="str">
        <f t="shared" si="4"/>
        <v>Need data</v>
      </c>
    </row>
    <row r="26" spans="1:21" s="22" customFormat="1" ht="23.1" hidden="1" customHeight="1" x14ac:dyDescent="0.25">
      <c r="A26" s="23"/>
      <c r="B26" s="24"/>
      <c r="C26" s="25"/>
      <c r="D26" s="25"/>
      <c r="E26" s="171"/>
      <c r="F26" s="75" t="str">
        <f t="shared" si="5"/>
        <v>Need data</v>
      </c>
      <c r="G26" s="79"/>
      <c r="H26" s="28"/>
      <c r="I26" s="28"/>
      <c r="J26" s="27" t="str">
        <f t="shared" si="6"/>
        <v>Need data</v>
      </c>
      <c r="K26" s="29"/>
      <c r="L26" s="30"/>
      <c r="M26" s="71" t="s">
        <v>17</v>
      </c>
      <c r="N26" s="71" t="s">
        <v>18</v>
      </c>
      <c r="O26" s="72" t="s">
        <v>20</v>
      </c>
      <c r="P26" s="92" t="str">
        <f t="shared" si="4"/>
        <v>Need data</v>
      </c>
    </row>
    <row r="27" spans="1:21" s="22" customFormat="1" ht="23.1" hidden="1" customHeight="1" x14ac:dyDescent="0.25">
      <c r="A27" s="23"/>
      <c r="B27" s="24"/>
      <c r="C27" s="25"/>
      <c r="D27" s="25"/>
      <c r="E27" s="171"/>
      <c r="F27" s="75" t="str">
        <f t="shared" si="5"/>
        <v>Need data</v>
      </c>
      <c r="G27" s="79"/>
      <c r="H27" s="28"/>
      <c r="I27" s="28"/>
      <c r="J27" s="27" t="str">
        <f t="shared" si="6"/>
        <v>Need data</v>
      </c>
      <c r="K27" s="29"/>
      <c r="L27" s="30"/>
      <c r="M27" s="71" t="s">
        <v>17</v>
      </c>
      <c r="N27" s="71" t="s">
        <v>18</v>
      </c>
      <c r="O27" s="72" t="s">
        <v>20</v>
      </c>
      <c r="P27" s="92" t="str">
        <f t="shared" si="4"/>
        <v>Need data</v>
      </c>
    </row>
    <row r="28" spans="1:21" s="22" customFormat="1" ht="23.1" hidden="1" customHeight="1" x14ac:dyDescent="0.25">
      <c r="A28" s="23"/>
      <c r="B28" s="24"/>
      <c r="C28" s="25"/>
      <c r="D28" s="25"/>
      <c r="E28" s="171"/>
      <c r="F28" s="75" t="str">
        <f t="shared" si="5"/>
        <v>Need data</v>
      </c>
      <c r="G28" s="79"/>
      <c r="H28" s="28"/>
      <c r="I28" s="28"/>
      <c r="J28" s="27" t="str">
        <f t="shared" si="6"/>
        <v>Need data</v>
      </c>
      <c r="K28" s="29"/>
      <c r="L28" s="30"/>
      <c r="M28" s="71" t="s">
        <v>17</v>
      </c>
      <c r="N28" s="71" t="s">
        <v>18</v>
      </c>
      <c r="O28" s="72" t="s">
        <v>20</v>
      </c>
      <c r="P28" s="92" t="str">
        <f t="shared" si="4"/>
        <v>Need data</v>
      </c>
    </row>
    <row r="29" spans="1:21" s="22" customFormat="1" ht="23.1" hidden="1" customHeight="1" x14ac:dyDescent="0.25">
      <c r="A29" s="32"/>
      <c r="B29" s="32"/>
      <c r="C29" s="33"/>
      <c r="D29" s="25"/>
      <c r="E29" s="171"/>
      <c r="F29" s="75" t="str">
        <f t="shared" si="5"/>
        <v>Need data</v>
      </c>
      <c r="G29" s="79"/>
      <c r="H29" s="28"/>
      <c r="I29" s="28"/>
      <c r="J29" s="27" t="str">
        <f t="shared" si="6"/>
        <v>Need data</v>
      </c>
      <c r="K29" s="29"/>
      <c r="L29" s="31"/>
      <c r="M29" s="71" t="s">
        <v>17</v>
      </c>
      <c r="N29" s="71" t="s">
        <v>18</v>
      </c>
      <c r="O29" s="72" t="s">
        <v>20</v>
      </c>
      <c r="P29" s="92" t="str">
        <f t="shared" si="4"/>
        <v>Need data</v>
      </c>
    </row>
    <row r="30" spans="1:21" s="22" customFormat="1" ht="23.1" hidden="1" customHeight="1" x14ac:dyDescent="0.25">
      <c r="A30" s="42"/>
      <c r="B30" s="43"/>
      <c r="C30" s="44"/>
      <c r="D30" s="44"/>
      <c r="E30" s="169"/>
      <c r="F30" s="75" t="str">
        <f t="shared" si="5"/>
        <v>Need data</v>
      </c>
      <c r="G30" s="79"/>
      <c r="H30" s="45"/>
      <c r="I30" s="45"/>
      <c r="J30" s="27" t="str">
        <f t="shared" si="6"/>
        <v>Need data</v>
      </c>
      <c r="K30" s="46"/>
      <c r="L30" s="47"/>
      <c r="M30" s="71" t="s">
        <v>17</v>
      </c>
      <c r="N30" s="71" t="s">
        <v>18</v>
      </c>
      <c r="O30" s="72" t="s">
        <v>20</v>
      </c>
      <c r="P30" s="92" t="str">
        <f t="shared" si="4"/>
        <v>Need data</v>
      </c>
    </row>
    <row r="31" spans="1:21" s="22" customFormat="1" ht="23.1" customHeight="1" x14ac:dyDescent="0.2">
      <c r="A31" s="58"/>
      <c r="B31" s="59"/>
      <c r="C31" s="59"/>
      <c r="D31" s="59"/>
      <c r="E31" s="59"/>
      <c r="F31" s="60"/>
      <c r="G31" s="60"/>
      <c r="H31" s="61"/>
      <c r="I31" s="62"/>
      <c r="J31" s="94"/>
      <c r="K31" s="94"/>
      <c r="L31" s="94"/>
      <c r="P31" s="93"/>
    </row>
    <row r="32" spans="1:21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</row>
    <row r="33" spans="1:12" s="36" customFormat="1" ht="23.1" customHeight="1" x14ac:dyDescent="0.3">
      <c r="A33" s="165"/>
      <c r="B33" s="165"/>
      <c r="C33" s="165"/>
      <c r="D33" s="165"/>
      <c r="E33" s="165"/>
      <c r="F33" s="165"/>
      <c r="G33" s="165"/>
      <c r="H33" s="165"/>
      <c r="I33" s="165"/>
      <c r="J33" s="165"/>
      <c r="K33" s="201"/>
      <c r="L33" s="202"/>
    </row>
    <row r="34" spans="1:12" s="36" customFormat="1" ht="23.1" customHeight="1" x14ac:dyDescent="0.3">
      <c r="A34"/>
      <c r="B34"/>
      <c r="C34"/>
      <c r="D34"/>
      <c r="E34"/>
      <c r="F34"/>
      <c r="G34"/>
      <c r="H34"/>
      <c r="K34" s="196"/>
      <c r="L34" s="197"/>
    </row>
    <row r="35" spans="1:12" s="36" customFormat="1" ht="23.1" customHeight="1" x14ac:dyDescent="0.25">
      <c r="A35"/>
      <c r="B35"/>
      <c r="C35"/>
      <c r="D35"/>
      <c r="E35"/>
      <c r="F35"/>
      <c r="G35"/>
      <c r="H35"/>
    </row>
    <row r="36" spans="1:12" s="36" customFormat="1" ht="23.1" customHeight="1" x14ac:dyDescent="0.25">
      <c r="A36"/>
      <c r="B36"/>
      <c r="C36"/>
      <c r="D36"/>
      <c r="E36"/>
      <c r="F36"/>
      <c r="G36"/>
      <c r="H36"/>
    </row>
    <row r="37" spans="1:12" s="36" customFormat="1" ht="23.1" customHeight="1" x14ac:dyDescent="0.25">
      <c r="A37"/>
      <c r="B37"/>
      <c r="C37"/>
      <c r="D37"/>
      <c r="E37"/>
      <c r="F37"/>
      <c r="G37"/>
      <c r="H37"/>
    </row>
    <row r="38" spans="1:12" s="36" customFormat="1" ht="23.1" customHeight="1" x14ac:dyDescent="0.25">
      <c r="A38"/>
      <c r="B38"/>
      <c r="C38"/>
      <c r="D38"/>
      <c r="E38"/>
      <c r="F38"/>
      <c r="G38"/>
      <c r="H38"/>
    </row>
    <row r="39" spans="1:12" s="36" customFormat="1" ht="23.1" customHeight="1" x14ac:dyDescent="0.25">
      <c r="A39"/>
      <c r="B39"/>
      <c r="C39"/>
      <c r="D39"/>
      <c r="E39"/>
      <c r="F39"/>
      <c r="G39"/>
      <c r="H39"/>
    </row>
    <row r="40" spans="1:12" s="36" customFormat="1" ht="23.1" customHeight="1" x14ac:dyDescent="0.25">
      <c r="A40"/>
      <c r="B40"/>
      <c r="C40"/>
      <c r="D40"/>
      <c r="E40"/>
      <c r="F40"/>
      <c r="G40"/>
      <c r="H40"/>
    </row>
    <row r="41" spans="1:12" ht="15" x14ac:dyDescent="0.25">
      <c r="A41"/>
      <c r="B41"/>
      <c r="C41"/>
      <c r="D41"/>
      <c r="E41"/>
      <c r="F41"/>
      <c r="G41"/>
      <c r="H41"/>
    </row>
    <row r="42" spans="1:12" ht="15" x14ac:dyDescent="0.25">
      <c r="A42"/>
      <c r="B42"/>
      <c r="C42"/>
      <c r="D42"/>
      <c r="E42"/>
      <c r="F42"/>
      <c r="G42"/>
      <c r="H42"/>
    </row>
    <row r="43" spans="1:12" ht="15" x14ac:dyDescent="0.25">
      <c r="A43"/>
      <c r="B43"/>
      <c r="C43"/>
      <c r="D43"/>
      <c r="E43"/>
      <c r="F43"/>
      <c r="G43"/>
      <c r="H43"/>
    </row>
    <row r="44" spans="1:12" ht="15" x14ac:dyDescent="0.25">
      <c r="A44"/>
      <c r="B44"/>
      <c r="C44"/>
      <c r="D44"/>
      <c r="E44"/>
      <c r="F44"/>
      <c r="G44"/>
      <c r="H44"/>
    </row>
    <row r="45" spans="1:12" ht="15" x14ac:dyDescent="0.25">
      <c r="A45"/>
      <c r="B45"/>
      <c r="C45"/>
      <c r="D45"/>
      <c r="E45"/>
      <c r="F45"/>
      <c r="G45"/>
      <c r="H45"/>
    </row>
    <row r="46" spans="1:12" ht="15" x14ac:dyDescent="0.25">
      <c r="A46"/>
      <c r="B46"/>
      <c r="C46"/>
      <c r="D46"/>
      <c r="E46"/>
      <c r="F46"/>
      <c r="G46"/>
      <c r="H46"/>
    </row>
    <row r="47" spans="1:12" ht="15" x14ac:dyDescent="0.25">
      <c r="A47"/>
      <c r="B47"/>
      <c r="C47"/>
      <c r="D47"/>
      <c r="E47"/>
      <c r="F47"/>
      <c r="G47"/>
      <c r="H47"/>
    </row>
    <row r="48" spans="1:12" ht="15" x14ac:dyDescent="0.25">
      <c r="A48"/>
      <c r="B48"/>
      <c r="C48"/>
      <c r="D48"/>
      <c r="E48"/>
      <c r="F48"/>
      <c r="G48"/>
      <c r="H48"/>
    </row>
    <row r="49" spans="1:8" ht="15" x14ac:dyDescent="0.25">
      <c r="A49"/>
      <c r="B49"/>
      <c r="C49"/>
      <c r="D49"/>
      <c r="E49"/>
      <c r="F49"/>
      <c r="G49"/>
      <c r="H49"/>
    </row>
    <row r="50" spans="1:8" ht="15" x14ac:dyDescent="0.25">
      <c r="A50"/>
      <c r="B50"/>
      <c r="C50"/>
      <c r="D50"/>
      <c r="E50"/>
      <c r="F50"/>
      <c r="G50"/>
      <c r="H50"/>
    </row>
    <row r="51" spans="1:8" ht="15" x14ac:dyDescent="0.25">
      <c r="A51"/>
      <c r="B51"/>
      <c r="C51"/>
      <c r="D51"/>
      <c r="E51"/>
      <c r="F51"/>
      <c r="G51"/>
      <c r="H51"/>
    </row>
    <row r="52" spans="1:8" ht="15" x14ac:dyDescent="0.25">
      <c r="A52"/>
      <c r="B52"/>
      <c r="C52"/>
      <c r="D52"/>
      <c r="E52"/>
      <c r="F52"/>
      <c r="G52"/>
      <c r="H52"/>
    </row>
    <row r="53" spans="1:8" ht="15" x14ac:dyDescent="0.25">
      <c r="A53"/>
      <c r="B53"/>
      <c r="C53"/>
      <c r="D53"/>
      <c r="E53"/>
      <c r="F53"/>
      <c r="G53"/>
      <c r="H53"/>
    </row>
    <row r="54" spans="1:8" ht="15" x14ac:dyDescent="0.25">
      <c r="A54"/>
      <c r="B54"/>
      <c r="C54"/>
      <c r="D54"/>
      <c r="E54"/>
      <c r="F54"/>
      <c r="G54"/>
      <c r="H54"/>
    </row>
    <row r="55" spans="1:8" ht="15" x14ac:dyDescent="0.25">
      <c r="A55"/>
      <c r="B55"/>
      <c r="C55"/>
      <c r="D55"/>
      <c r="E55"/>
      <c r="F55"/>
      <c r="G55"/>
      <c r="H55"/>
    </row>
    <row r="56" spans="1:8" ht="15" x14ac:dyDescent="0.25">
      <c r="A56"/>
      <c r="B56"/>
      <c r="C56"/>
      <c r="D56"/>
      <c r="E56"/>
      <c r="F56"/>
      <c r="G56"/>
      <c r="H56"/>
    </row>
    <row r="57" spans="1:8" ht="15" x14ac:dyDescent="0.25">
      <c r="A57"/>
      <c r="B57"/>
      <c r="C57"/>
      <c r="D57"/>
      <c r="E57"/>
      <c r="F57"/>
      <c r="G57"/>
      <c r="H57"/>
    </row>
  </sheetData>
  <sortState ref="A18:J20">
    <sortCondition ref="F18:F20"/>
  </sortState>
  <mergeCells count="6">
    <mergeCell ref="K34:L34"/>
    <mergeCell ref="A7:L7"/>
    <mergeCell ref="A9:L9"/>
    <mergeCell ref="A10:L10"/>
    <mergeCell ref="A32:L32"/>
    <mergeCell ref="K33:L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topLeftCell="B7"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customWidth="1"/>
    <col min="6" max="6" width="17.7109375" style="1" hidden="1" customWidth="1"/>
    <col min="7" max="7" width="21" style="1" hidden="1" customWidth="1"/>
    <col min="8" max="8" width="19.7109375" style="2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1" width="0" style="2" hidden="1" customWidth="1"/>
    <col min="22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72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6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2.7777777777777776E-2</v>
      </c>
      <c r="D17" s="141">
        <v>5.9641203703703703E-2</v>
      </c>
      <c r="E17" s="104">
        <f>IF(OR($C17="",$D17=""),"Need data",IF($C17="NS","NS",IF($D17="NF","NF",D17-C17)))</f>
        <v>3.1863425925925927E-2</v>
      </c>
      <c r="F17" s="104"/>
      <c r="G17" s="104"/>
      <c r="H17" s="104"/>
      <c r="I17" s="143">
        <f>IF(OR($C17="",$D17=""),"Need data",IF($C17="NS","NS",IF($D17="NF","NF",IF($F17="V.L.N.","V.L.N.",$E17+$G17+$H17))))</f>
        <v>3.1863425925925927E-2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0">IF(OR($C17="",$D17=""),"Need data",IF($C17="NS","NS",IF($D17="NF","NF",IF($F17="V.L.N.","LNV",$E17+$G17+$H17))))</f>
        <v>3.1863425925925927E-2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3.0555555555555555E-2</v>
      </c>
      <c r="D18" s="76">
        <v>6.5138888888888885E-2</v>
      </c>
      <c r="E18" s="75">
        <f t="shared" ref="E18:E23" si="1">IF(OR($C18="",$D18=""),"Need data",IF($C18="NS","NS",IF($D18="NF","NF",D18-C18)))</f>
        <v>3.4583333333333327E-2</v>
      </c>
      <c r="F18" s="75"/>
      <c r="G18" s="75"/>
      <c r="H18" s="75"/>
      <c r="I18" s="129">
        <f>IF(OR($C18="",$D18=""),"Need data",IF($C18="NS","NS",IF($D18="NF","NF",IF($F18="V.L.N.","V.L.N.",$E18+$G18+$H18))))</f>
        <v>3.4583333333333327E-2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0"/>
        <v>3.4583333333333327E-2</v>
      </c>
    </row>
    <row r="19" spans="1:20" s="22" customFormat="1" ht="23.1" customHeight="1" x14ac:dyDescent="0.25">
      <c r="A19" s="23" t="s">
        <v>27</v>
      </c>
      <c r="B19" s="107" t="s">
        <v>28</v>
      </c>
      <c r="C19" s="76">
        <v>3.3333333333333333E-2</v>
      </c>
      <c r="D19" s="76">
        <v>9.0972222222222218E-2</v>
      </c>
      <c r="E19" s="75">
        <f t="shared" si="1"/>
        <v>5.7638888888888885E-2</v>
      </c>
      <c r="F19" s="75"/>
      <c r="G19" s="75"/>
      <c r="H19" s="75">
        <v>6.9444444444444441E-3</v>
      </c>
      <c r="I19" s="129">
        <f>IF(OR($C19="",$D19=""),"Need data",IF($C19="NS","NS",IF($D19="NF","NF",IF($F19="V.L.N.","V.L.N.",$E19+$G19+$H19))))</f>
        <v>6.4583333333333326E-2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0"/>
        <v>6.4583333333333326E-2</v>
      </c>
    </row>
    <row r="20" spans="1:20" s="22" customFormat="1" ht="22.9" customHeight="1" x14ac:dyDescent="0.25">
      <c r="A20" s="121" t="s">
        <v>29</v>
      </c>
      <c r="B20" s="122" t="s">
        <v>30</v>
      </c>
      <c r="C20" s="126">
        <v>3.6111111111111115E-2</v>
      </c>
      <c r="D20" s="126" t="s">
        <v>18</v>
      </c>
      <c r="E20" s="75" t="str">
        <f t="shared" si="1"/>
        <v>NF</v>
      </c>
      <c r="F20" s="75"/>
      <c r="G20" s="74"/>
      <c r="H20" s="74"/>
      <c r="I20" s="129">
        <v>8.6458333333333331E-2</v>
      </c>
      <c r="J20" s="87">
        <v>4</v>
      </c>
      <c r="K20" s="132">
        <v>36</v>
      </c>
      <c r="L20" s="117">
        <v>19</v>
      </c>
      <c r="M20" s="110"/>
      <c r="N20" s="110"/>
      <c r="O20" s="92" t="str">
        <f t="shared" si="0"/>
        <v>NF</v>
      </c>
    </row>
    <row r="21" spans="1:20" s="22" customFormat="1" ht="23.1" customHeight="1" x14ac:dyDescent="0.25">
      <c r="A21" s="23" t="s">
        <v>23</v>
      </c>
      <c r="B21" s="107" t="s">
        <v>24</v>
      </c>
      <c r="C21" s="76" t="s">
        <v>17</v>
      </c>
      <c r="D21" s="76" t="s">
        <v>17</v>
      </c>
      <c r="E21" s="75" t="str">
        <f t="shared" si="1"/>
        <v>NS</v>
      </c>
      <c r="F21" s="75" t="str">
        <f>IF(OR($E21="Need data",$E21="NS",$E21="NF",$E21&lt;=$N$6),"","V.L.N.")</f>
        <v/>
      </c>
      <c r="G21" s="74"/>
      <c r="H21" s="74"/>
      <c r="I21" s="129">
        <f>$N$10*1.5</f>
        <v>9.375E-2</v>
      </c>
      <c r="J21" s="137" t="s">
        <v>52</v>
      </c>
      <c r="K21" s="133">
        <v>27</v>
      </c>
      <c r="L21" s="117">
        <v>10</v>
      </c>
      <c r="M21" s="110"/>
      <c r="N21" s="110"/>
      <c r="O21" s="92" t="str">
        <f t="shared" si="0"/>
        <v>NS</v>
      </c>
    </row>
    <row r="22" spans="1:20" s="22" customFormat="1" ht="23.1" customHeight="1" x14ac:dyDescent="0.25">
      <c r="A22" s="23" t="s">
        <v>41</v>
      </c>
      <c r="B22" s="107" t="s">
        <v>42</v>
      </c>
      <c r="C22" s="76" t="s">
        <v>17</v>
      </c>
      <c r="D22" s="76" t="s">
        <v>17</v>
      </c>
      <c r="E22" s="75" t="str">
        <f t="shared" si="1"/>
        <v>NS</v>
      </c>
      <c r="F22" s="75"/>
      <c r="G22" s="126"/>
      <c r="H22" s="126"/>
      <c r="I22" s="129">
        <f t="shared" ref="I22:I23" si="2">$N$10*1.5</f>
        <v>9.375E-2</v>
      </c>
      <c r="J22" s="137" t="s">
        <v>52</v>
      </c>
      <c r="K22" s="134">
        <v>18</v>
      </c>
      <c r="L22"/>
      <c r="M22"/>
      <c r="N22"/>
      <c r="O22" s="92" t="str">
        <f t="shared" si="0"/>
        <v>NS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 t="s">
        <v>17</v>
      </c>
      <c r="D23" s="127" t="s">
        <v>17</v>
      </c>
      <c r="E23" s="105" t="str">
        <f t="shared" si="1"/>
        <v>NS</v>
      </c>
      <c r="F23" s="105"/>
      <c r="G23" s="105"/>
      <c r="H23" s="105"/>
      <c r="I23" s="130">
        <f t="shared" si="2"/>
        <v>9.375E-2</v>
      </c>
      <c r="J23" s="180" t="s">
        <v>52</v>
      </c>
      <c r="K23" s="135">
        <v>10</v>
      </c>
      <c r="L23"/>
      <c r="M23"/>
      <c r="N23" s="162"/>
      <c r="O23" s="92" t="str">
        <f t="shared" si="0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3">IF(OR($C24="",$D24=""),"Need data",IF($C24="NS","NS",IF($D24="NF","NF",$D24-$C24)))</f>
        <v>Need data</v>
      </c>
      <c r="G24" s="86"/>
      <c r="H24" s="86"/>
      <c r="I24" s="124" t="str">
        <f t="shared" ref="I24:I30" si="4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0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3"/>
        <v>Need data</v>
      </c>
      <c r="F25" s="79"/>
      <c r="G25" s="26"/>
      <c r="H25" s="26"/>
      <c r="I25" s="27" t="str">
        <f t="shared" si="4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0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3"/>
        <v>Need data</v>
      </c>
      <c r="F26" s="79"/>
      <c r="G26" s="28"/>
      <c r="H26" s="28"/>
      <c r="I26" s="27" t="str">
        <f t="shared" si="4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0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3"/>
        <v>Need data</v>
      </c>
      <c r="F27" s="79"/>
      <c r="G27" s="28"/>
      <c r="H27" s="28"/>
      <c r="I27" s="27" t="str">
        <f t="shared" si="4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0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3"/>
        <v>Need data</v>
      </c>
      <c r="F28" s="79"/>
      <c r="G28" s="28"/>
      <c r="H28" s="28"/>
      <c r="I28" s="27" t="str">
        <f t="shared" si="4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0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3"/>
        <v>Need data</v>
      </c>
      <c r="F29" s="79"/>
      <c r="G29" s="28"/>
      <c r="H29" s="28"/>
      <c r="I29" s="27" t="str">
        <f t="shared" si="4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0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3"/>
        <v>Need data</v>
      </c>
      <c r="F30" s="79"/>
      <c r="G30" s="45"/>
      <c r="H30" s="45"/>
      <c r="I30" s="27" t="str">
        <f t="shared" si="4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0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1"/>
      <c r="B33" s="181"/>
      <c r="C33" s="181"/>
      <c r="D33" s="181"/>
      <c r="E33" s="181"/>
      <c r="F33" s="181"/>
      <c r="G33" s="181"/>
      <c r="H33" s="181"/>
      <c r="I33" s="181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3">
    <sortCondition ref="I17:I23"/>
  </sortState>
  <mergeCells count="6">
    <mergeCell ref="J34:K34"/>
    <mergeCell ref="A7:K7"/>
    <mergeCell ref="A9:K9"/>
    <mergeCell ref="A10:K10"/>
    <mergeCell ref="A32:K32"/>
    <mergeCell ref="J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1" width="0" style="2" hidden="1" customWidth="1"/>
    <col min="22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73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0.28541666666666665</v>
      </c>
      <c r="D17" s="141">
        <v>0.30828703703703703</v>
      </c>
      <c r="E17" s="104">
        <f>IF(OR($C17="",$D17=""),"Need data",IF($C17="NS","NS",IF($D17="NF","NF",D17-C17)))</f>
        <v>2.2870370370370374E-2</v>
      </c>
      <c r="F17" s="104"/>
      <c r="G17" s="104"/>
      <c r="H17" s="104"/>
      <c r="I17" s="143">
        <f>IF(OR($C17="",$D17=""),"Need data",IF($C17="NS","NS",IF($D17="NF","NF",IF($F17="V.L.N.","V.L.N.",$E17+$G17+$H17))))</f>
        <v>2.2870370370370374E-2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0">IF(OR($C17="",$D17=""),"Need data",IF($C17="NS","NS",IF($D17="NF","NF",IF($F17="V.L.N.","LNV",$E17+$G17+$H17))))</f>
        <v>2.2870370370370374E-2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0.28819444444444448</v>
      </c>
      <c r="D18" s="76">
        <v>0.3116666666666667</v>
      </c>
      <c r="E18" s="75">
        <f t="shared" ref="E18:E23" si="1">IF(OR($C18="",$D18=""),"Need data",IF($C18="NS","NS",IF($D18="NF","NF",D18-C18)))</f>
        <v>2.3472222222222228E-2</v>
      </c>
      <c r="F18" s="75"/>
      <c r="G18" s="75"/>
      <c r="H18" s="75"/>
      <c r="I18" s="129">
        <f>IF(OR($C18="",$D18=""),"Need data",IF($C18="NS","NS",IF($D18="NF","NF",IF($F18="V.L.N.","V.L.N.",$E18+$G18+$H18))))</f>
        <v>2.3472222222222228E-2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0"/>
        <v>2.3472222222222228E-2</v>
      </c>
    </row>
    <row r="19" spans="1:20" s="22" customFormat="1" ht="23.1" customHeight="1" x14ac:dyDescent="0.25">
      <c r="A19" s="23" t="s">
        <v>27</v>
      </c>
      <c r="B19" s="107" t="s">
        <v>28</v>
      </c>
      <c r="C19" s="76">
        <v>0.29583333333333334</v>
      </c>
      <c r="D19" s="76">
        <v>0.32326388888888885</v>
      </c>
      <c r="E19" s="75">
        <f t="shared" si="1"/>
        <v>2.7430555555555514E-2</v>
      </c>
      <c r="F19" s="75"/>
      <c r="G19" s="75"/>
      <c r="H19" s="75"/>
      <c r="I19" s="129">
        <f>IF(OR($C19="",$D19=""),"Need data",IF($C19="NS","NS",IF($D19="NF","NF",IF($F19="V.L.N.","V.L.N.",$E19+$G19+$H19))))</f>
        <v>2.7430555555555514E-2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0"/>
        <v>2.7430555555555514E-2</v>
      </c>
    </row>
    <row r="20" spans="1:20" s="22" customFormat="1" ht="22.9" customHeight="1" x14ac:dyDescent="0.25">
      <c r="A20" s="121" t="s">
        <v>29</v>
      </c>
      <c r="B20" s="122" t="s">
        <v>30</v>
      </c>
      <c r="C20" s="126" t="s">
        <v>17</v>
      </c>
      <c r="D20" s="126" t="s">
        <v>17</v>
      </c>
      <c r="E20" s="75" t="str">
        <f t="shared" si="1"/>
        <v>NS</v>
      </c>
      <c r="F20" s="75"/>
      <c r="G20" s="74"/>
      <c r="H20" s="74"/>
      <c r="I20" s="129">
        <f>$N$10*1.5</f>
        <v>9.375E-2</v>
      </c>
      <c r="J20" s="137" t="s">
        <v>53</v>
      </c>
      <c r="K20" s="132">
        <v>36</v>
      </c>
      <c r="L20" s="117">
        <v>19</v>
      </c>
      <c r="M20" s="110"/>
      <c r="N20" s="110"/>
      <c r="O20" s="92" t="str">
        <f t="shared" si="0"/>
        <v>NS</v>
      </c>
    </row>
    <row r="21" spans="1:20" s="22" customFormat="1" ht="23.1" customHeight="1" x14ac:dyDescent="0.25">
      <c r="A21" s="23" t="s">
        <v>23</v>
      </c>
      <c r="B21" s="107" t="s">
        <v>24</v>
      </c>
      <c r="C21" s="76" t="s">
        <v>17</v>
      </c>
      <c r="D21" s="76" t="s">
        <v>17</v>
      </c>
      <c r="E21" s="75" t="str">
        <f t="shared" si="1"/>
        <v>NS</v>
      </c>
      <c r="F21" s="75" t="str">
        <f>IF(OR($E21="Need data",$E21="NS",$E21="NF",$E21&lt;=$N$6),"","V.L.N.")</f>
        <v/>
      </c>
      <c r="G21" s="74"/>
      <c r="H21" s="74"/>
      <c r="I21" s="129">
        <f>$N$10*1.5</f>
        <v>9.375E-2</v>
      </c>
      <c r="J21" s="137" t="s">
        <v>53</v>
      </c>
      <c r="K21" s="133">
        <v>27</v>
      </c>
      <c r="L21" s="117">
        <v>10</v>
      </c>
      <c r="M21" s="110"/>
      <c r="N21" s="110"/>
      <c r="O21" s="92" t="str">
        <f t="shared" si="0"/>
        <v>NS</v>
      </c>
    </row>
    <row r="22" spans="1:20" s="22" customFormat="1" ht="23.1" customHeight="1" x14ac:dyDescent="0.25">
      <c r="A22" s="23" t="s">
        <v>41</v>
      </c>
      <c r="B22" s="107" t="s">
        <v>42</v>
      </c>
      <c r="C22" s="76" t="s">
        <v>17</v>
      </c>
      <c r="D22" s="76" t="s">
        <v>17</v>
      </c>
      <c r="E22" s="75" t="str">
        <f t="shared" si="1"/>
        <v>NS</v>
      </c>
      <c r="F22" s="75"/>
      <c r="G22" s="126"/>
      <c r="H22" s="126"/>
      <c r="I22" s="129">
        <f t="shared" ref="I22:I23" si="2">$N$10*1.5</f>
        <v>9.375E-2</v>
      </c>
      <c r="J22" s="137" t="s">
        <v>53</v>
      </c>
      <c r="K22" s="134">
        <v>18</v>
      </c>
      <c r="L22"/>
      <c r="M22"/>
      <c r="N22"/>
      <c r="O22" s="92" t="str">
        <f t="shared" si="0"/>
        <v>NS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 t="s">
        <v>17</v>
      </c>
      <c r="D23" s="127" t="s">
        <v>17</v>
      </c>
      <c r="E23" s="105" t="str">
        <f t="shared" si="1"/>
        <v>NS</v>
      </c>
      <c r="F23" s="105"/>
      <c r="G23" s="105"/>
      <c r="H23" s="105"/>
      <c r="I23" s="130">
        <f t="shared" si="2"/>
        <v>9.375E-2</v>
      </c>
      <c r="J23" s="180" t="s">
        <v>53</v>
      </c>
      <c r="K23" s="135">
        <v>10</v>
      </c>
      <c r="L23"/>
      <c r="M23"/>
      <c r="N23" s="162"/>
      <c r="O23" s="92" t="str">
        <f t="shared" si="0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3">IF(OR($C24="",$D24=""),"Need data",IF($C24="NS","NS",IF($D24="NF","NF",$D24-$C24)))</f>
        <v>Need data</v>
      </c>
      <c r="G24" s="86"/>
      <c r="H24" s="86"/>
      <c r="I24" s="124" t="str">
        <f t="shared" ref="I24:I30" si="4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0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3"/>
        <v>Need data</v>
      </c>
      <c r="F25" s="79"/>
      <c r="G25" s="26"/>
      <c r="H25" s="26"/>
      <c r="I25" s="27" t="str">
        <f t="shared" si="4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0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3"/>
        <v>Need data</v>
      </c>
      <c r="F26" s="79"/>
      <c r="G26" s="28"/>
      <c r="H26" s="28"/>
      <c r="I26" s="27" t="str">
        <f t="shared" si="4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0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3"/>
        <v>Need data</v>
      </c>
      <c r="F27" s="79"/>
      <c r="G27" s="28"/>
      <c r="H27" s="28"/>
      <c r="I27" s="27" t="str">
        <f t="shared" si="4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0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3"/>
        <v>Need data</v>
      </c>
      <c r="F28" s="79"/>
      <c r="G28" s="28"/>
      <c r="H28" s="28"/>
      <c r="I28" s="27" t="str">
        <f t="shared" si="4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0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3"/>
        <v>Need data</v>
      </c>
      <c r="F29" s="79"/>
      <c r="G29" s="28"/>
      <c r="H29" s="28"/>
      <c r="I29" s="27" t="str">
        <f t="shared" si="4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0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3"/>
        <v>Need data</v>
      </c>
      <c r="F30" s="79"/>
      <c r="G30" s="45"/>
      <c r="H30" s="45"/>
      <c r="I30" s="27" t="str">
        <f t="shared" si="4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0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1"/>
      <c r="B33" s="181"/>
      <c r="C33" s="181"/>
      <c r="D33" s="181"/>
      <c r="E33" s="181"/>
      <c r="F33" s="181"/>
      <c r="G33" s="181"/>
      <c r="H33" s="181"/>
      <c r="I33" s="181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19">
    <sortCondition ref="I17:I19"/>
  </sortState>
  <mergeCells count="6">
    <mergeCell ref="J34:K34"/>
    <mergeCell ref="A7:K7"/>
    <mergeCell ref="A9:K9"/>
    <mergeCell ref="A10:K10"/>
    <mergeCell ref="A32:K32"/>
    <mergeCell ref="J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0" width="0" style="2" hidden="1" customWidth="1"/>
    <col min="21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74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0.32569444444444445</v>
      </c>
      <c r="D17" s="141">
        <v>0.34865740740740742</v>
      </c>
      <c r="E17" s="104">
        <f>IF(OR($C17="",$D17=""),"Need data",IF($C17="NS","NS",IF($D17="NF","NF",D17-C17)))</f>
        <v>2.2962962962962963E-2</v>
      </c>
      <c r="F17" s="104"/>
      <c r="G17" s="104"/>
      <c r="H17" s="104"/>
      <c r="I17" s="143">
        <f>IF(OR($C17="",$D17=""),"Need data",IF($C17="NS","NS",IF($D17="NF","NF",IF($F17="V.L.N.","V.L.N.",$E17+$G17+$H17))))</f>
        <v>2.2962962962962963E-2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0">IF(OR($C17="",$D17=""),"Need data",IF($C17="NS","NS",IF($D17="NF","NF",IF($F17="V.L.N.","LNV",$E17+$G17+$H17))))</f>
        <v>2.2962962962962963E-2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27</v>
      </c>
      <c r="B18" s="107" t="s">
        <v>28</v>
      </c>
      <c r="C18" s="76">
        <v>0.3298611111111111</v>
      </c>
      <c r="D18" s="76">
        <v>0.35584490740740743</v>
      </c>
      <c r="E18" s="75">
        <f t="shared" ref="E18:E23" si="1">IF(OR($C18="",$D18=""),"Need data",IF($C18="NS","NS",IF($D18="NF","NF",D18-C18)))</f>
        <v>2.5983796296296324E-2</v>
      </c>
      <c r="F18" s="75"/>
      <c r="G18" s="75"/>
      <c r="H18" s="75"/>
      <c r="I18" s="129">
        <f>IF(OR($C18="",$D18=""),"Need data",IF($C18="NS","NS",IF($D18="NF","NF",IF($F18="V.L.N.","V.L.N.",$E18+$G18+$H18))))</f>
        <v>2.5983796296296324E-2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0"/>
        <v>2.5983796296296324E-2</v>
      </c>
    </row>
    <row r="19" spans="1:20" s="22" customFormat="1" ht="23.1" customHeight="1" x14ac:dyDescent="0.25">
      <c r="A19" s="23" t="s">
        <v>39</v>
      </c>
      <c r="B19" s="107" t="s">
        <v>40</v>
      </c>
      <c r="C19" s="142">
        <v>0.32777777777777778</v>
      </c>
      <c r="D19" s="76">
        <v>0.35842592592592593</v>
      </c>
      <c r="E19" s="75">
        <f t="shared" si="1"/>
        <v>3.0648148148148147E-2</v>
      </c>
      <c r="F19" s="75"/>
      <c r="G19" s="75"/>
      <c r="H19" s="75"/>
      <c r="I19" s="129">
        <f>IF(OR($C19="",$D19=""),"Need data",IF($C19="NS","NS",IF($D19="NF","NF",IF($F19="V.L.N.","V.L.N.",$E19+$G19+$H19))))</f>
        <v>3.0648148148148147E-2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0"/>
        <v>3.0648148148148147E-2</v>
      </c>
    </row>
    <row r="20" spans="1:20" s="22" customFormat="1" ht="22.9" customHeight="1" x14ac:dyDescent="0.25">
      <c r="A20" s="121" t="s">
        <v>29</v>
      </c>
      <c r="B20" s="122" t="s">
        <v>30</v>
      </c>
      <c r="C20" s="126" t="s">
        <v>17</v>
      </c>
      <c r="D20" s="126" t="s">
        <v>17</v>
      </c>
      <c r="E20" s="75" t="str">
        <f t="shared" si="1"/>
        <v>NS</v>
      </c>
      <c r="F20" s="75"/>
      <c r="G20" s="74"/>
      <c r="H20" s="74"/>
      <c r="I20" s="129">
        <f>$N$10*1.5</f>
        <v>9.375E-2</v>
      </c>
      <c r="J20" s="137" t="s">
        <v>53</v>
      </c>
      <c r="K20" s="132">
        <v>36</v>
      </c>
      <c r="L20" s="117">
        <v>19</v>
      </c>
      <c r="M20" s="110"/>
      <c r="N20" s="110"/>
      <c r="O20" s="92" t="str">
        <f t="shared" si="0"/>
        <v>NS</v>
      </c>
    </row>
    <row r="21" spans="1:20" s="22" customFormat="1" ht="23.1" customHeight="1" x14ac:dyDescent="0.25">
      <c r="A21" s="23" t="s">
        <v>23</v>
      </c>
      <c r="B21" s="107" t="s">
        <v>24</v>
      </c>
      <c r="C21" s="76" t="s">
        <v>17</v>
      </c>
      <c r="D21" s="76" t="s">
        <v>17</v>
      </c>
      <c r="E21" s="75" t="str">
        <f t="shared" si="1"/>
        <v>NS</v>
      </c>
      <c r="F21" s="75" t="str">
        <f>IF(OR($E21="Need data",$E21="NS",$E21="NF",$E21&lt;=$N$6),"","V.L.N.")</f>
        <v/>
      </c>
      <c r="G21" s="74"/>
      <c r="H21" s="74"/>
      <c r="I21" s="129">
        <f>$N$10*1.5</f>
        <v>9.375E-2</v>
      </c>
      <c r="J21" s="137" t="s">
        <v>53</v>
      </c>
      <c r="K21" s="133">
        <v>27</v>
      </c>
      <c r="L21" s="117">
        <v>10</v>
      </c>
      <c r="M21" s="110"/>
      <c r="N21" s="110"/>
      <c r="O21" s="92" t="str">
        <f t="shared" si="0"/>
        <v>NS</v>
      </c>
    </row>
    <row r="22" spans="1:20" s="22" customFormat="1" ht="23.1" customHeight="1" x14ac:dyDescent="0.25">
      <c r="A22" s="23" t="s">
        <v>41</v>
      </c>
      <c r="B22" s="107" t="s">
        <v>42</v>
      </c>
      <c r="C22" s="76" t="s">
        <v>17</v>
      </c>
      <c r="D22" s="76" t="s">
        <v>17</v>
      </c>
      <c r="E22" s="75" t="str">
        <f t="shared" si="1"/>
        <v>NS</v>
      </c>
      <c r="F22" s="75"/>
      <c r="G22" s="126"/>
      <c r="H22" s="126"/>
      <c r="I22" s="129">
        <f t="shared" ref="I22:I23" si="2">$N$10*1.5</f>
        <v>9.375E-2</v>
      </c>
      <c r="J22" s="137" t="s">
        <v>53</v>
      </c>
      <c r="K22" s="134">
        <v>18</v>
      </c>
      <c r="L22"/>
      <c r="M22"/>
      <c r="N22"/>
      <c r="O22" s="92" t="str">
        <f t="shared" si="0"/>
        <v>NS</v>
      </c>
    </row>
    <row r="23" spans="1:20" s="22" customFormat="1" ht="23.1" customHeight="1" thickBot="1" x14ac:dyDescent="0.3">
      <c r="A23" s="42" t="s">
        <v>31</v>
      </c>
      <c r="B23" s="146" t="s">
        <v>32</v>
      </c>
      <c r="C23" s="127" t="s">
        <v>17</v>
      </c>
      <c r="D23" s="127" t="s">
        <v>17</v>
      </c>
      <c r="E23" s="105" t="str">
        <f t="shared" si="1"/>
        <v>NS</v>
      </c>
      <c r="F23" s="105"/>
      <c r="G23" s="105"/>
      <c r="H23" s="105"/>
      <c r="I23" s="130">
        <f t="shared" si="2"/>
        <v>9.375E-2</v>
      </c>
      <c r="J23" s="180" t="s">
        <v>53</v>
      </c>
      <c r="K23" s="135">
        <v>10</v>
      </c>
      <c r="L23"/>
      <c r="M23"/>
      <c r="N23" s="162"/>
      <c r="O23" s="92" t="str">
        <f t="shared" si="0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3">IF(OR($C24="",$D24=""),"Need data",IF($C24="NS","NS",IF($D24="NF","NF",$D24-$C24)))</f>
        <v>Need data</v>
      </c>
      <c r="G24" s="86"/>
      <c r="H24" s="86"/>
      <c r="I24" s="124" t="str">
        <f t="shared" ref="I24:I30" si="4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0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3"/>
        <v>Need data</v>
      </c>
      <c r="F25" s="79"/>
      <c r="G25" s="26"/>
      <c r="H25" s="26"/>
      <c r="I25" s="27" t="str">
        <f t="shared" si="4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0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3"/>
        <v>Need data</v>
      </c>
      <c r="F26" s="79"/>
      <c r="G26" s="28"/>
      <c r="H26" s="28"/>
      <c r="I26" s="27" t="str">
        <f t="shared" si="4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0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3"/>
        <v>Need data</v>
      </c>
      <c r="F27" s="79"/>
      <c r="G27" s="28"/>
      <c r="H27" s="28"/>
      <c r="I27" s="27" t="str">
        <f t="shared" si="4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0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3"/>
        <v>Need data</v>
      </c>
      <c r="F28" s="79"/>
      <c r="G28" s="28"/>
      <c r="H28" s="28"/>
      <c r="I28" s="27" t="str">
        <f t="shared" si="4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0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3"/>
        <v>Need data</v>
      </c>
      <c r="F29" s="79"/>
      <c r="G29" s="28"/>
      <c r="H29" s="28"/>
      <c r="I29" s="27" t="str">
        <f t="shared" si="4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0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3"/>
        <v>Need data</v>
      </c>
      <c r="F30" s="79"/>
      <c r="G30" s="45"/>
      <c r="H30" s="45"/>
      <c r="I30" s="27" t="str">
        <f t="shared" si="4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0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1"/>
      <c r="B33" s="181"/>
      <c r="C33" s="181"/>
      <c r="D33" s="181"/>
      <c r="E33" s="181"/>
      <c r="F33" s="181"/>
      <c r="G33" s="181"/>
      <c r="H33" s="181"/>
      <c r="I33" s="181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19">
    <sortCondition ref="I17:I19"/>
  </sortState>
  <mergeCells count="6">
    <mergeCell ref="J34:K34"/>
    <mergeCell ref="A7:K7"/>
    <mergeCell ref="A9:K9"/>
    <mergeCell ref="A10:K10"/>
    <mergeCell ref="A32:K32"/>
    <mergeCell ref="J33:K33"/>
  </mergeCells>
  <pageMargins left="0.7" right="0.7" top="0.75" bottom="0.75" header="0.3" footer="0.3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T57"/>
  <sheetViews>
    <sheetView zoomScale="75" zoomScaleNormal="75" workbookViewId="0">
      <selection activeCell="J33" sqref="J33:K33"/>
    </sheetView>
  </sheetViews>
  <sheetFormatPr defaultRowHeight="12.75" x14ac:dyDescent="0.2"/>
  <cols>
    <col min="1" max="1" width="36.42578125" style="1" customWidth="1"/>
    <col min="2" max="2" width="48.140625" style="1" customWidth="1"/>
    <col min="3" max="4" width="17.7109375" style="1" customWidth="1"/>
    <col min="5" max="5" width="34.42578125" style="1" hidden="1" customWidth="1"/>
    <col min="6" max="6" width="17.7109375" style="1" hidden="1" customWidth="1"/>
    <col min="7" max="7" width="21" style="1" hidden="1" customWidth="1"/>
    <col min="8" max="8" width="19.7109375" style="2" hidden="1" customWidth="1"/>
    <col min="9" max="9" width="19.140625" style="2" customWidth="1"/>
    <col min="10" max="10" width="20.85546875" style="2" customWidth="1"/>
    <col min="11" max="11" width="20" style="2" hidden="1" customWidth="1"/>
    <col min="12" max="12" width="13.28515625" style="2" hidden="1" customWidth="1"/>
    <col min="13" max="13" width="7.7109375" style="2" hidden="1" customWidth="1"/>
    <col min="14" max="14" width="11.42578125" style="2" hidden="1" customWidth="1"/>
    <col min="15" max="20" width="0" style="2" hidden="1" customWidth="1"/>
    <col min="21" max="256" width="8.85546875" style="2"/>
    <col min="257" max="257" width="9.28515625" style="2" bestFit="1" customWidth="1"/>
    <col min="258" max="258" width="24.28515625" style="2" bestFit="1" customWidth="1"/>
    <col min="259" max="262" width="17.7109375" style="2" customWidth="1"/>
    <col min="263" max="264" width="22.140625" style="2" customWidth="1"/>
    <col min="265" max="266" width="11.7109375" style="2" customWidth="1"/>
    <col min="267" max="512" width="8.85546875" style="2"/>
    <col min="513" max="513" width="9.28515625" style="2" bestFit="1" customWidth="1"/>
    <col min="514" max="514" width="24.28515625" style="2" bestFit="1" customWidth="1"/>
    <col min="515" max="518" width="17.7109375" style="2" customWidth="1"/>
    <col min="519" max="520" width="22.140625" style="2" customWidth="1"/>
    <col min="521" max="522" width="11.7109375" style="2" customWidth="1"/>
    <col min="523" max="768" width="8.85546875" style="2"/>
    <col min="769" max="769" width="9.28515625" style="2" bestFit="1" customWidth="1"/>
    <col min="770" max="770" width="24.28515625" style="2" bestFit="1" customWidth="1"/>
    <col min="771" max="774" width="17.7109375" style="2" customWidth="1"/>
    <col min="775" max="776" width="22.140625" style="2" customWidth="1"/>
    <col min="777" max="778" width="11.7109375" style="2" customWidth="1"/>
    <col min="779" max="1024" width="8.85546875" style="2"/>
    <col min="1025" max="1025" width="9.28515625" style="2" bestFit="1" customWidth="1"/>
    <col min="1026" max="1026" width="24.28515625" style="2" bestFit="1" customWidth="1"/>
    <col min="1027" max="1030" width="17.7109375" style="2" customWidth="1"/>
    <col min="1031" max="1032" width="22.140625" style="2" customWidth="1"/>
    <col min="1033" max="1034" width="11.7109375" style="2" customWidth="1"/>
    <col min="1035" max="1280" width="8.85546875" style="2"/>
    <col min="1281" max="1281" width="9.28515625" style="2" bestFit="1" customWidth="1"/>
    <col min="1282" max="1282" width="24.28515625" style="2" bestFit="1" customWidth="1"/>
    <col min="1283" max="1286" width="17.7109375" style="2" customWidth="1"/>
    <col min="1287" max="1288" width="22.140625" style="2" customWidth="1"/>
    <col min="1289" max="1290" width="11.7109375" style="2" customWidth="1"/>
    <col min="1291" max="1536" width="8.85546875" style="2"/>
    <col min="1537" max="1537" width="9.28515625" style="2" bestFit="1" customWidth="1"/>
    <col min="1538" max="1538" width="24.28515625" style="2" bestFit="1" customWidth="1"/>
    <col min="1539" max="1542" width="17.7109375" style="2" customWidth="1"/>
    <col min="1543" max="1544" width="22.140625" style="2" customWidth="1"/>
    <col min="1545" max="1546" width="11.7109375" style="2" customWidth="1"/>
    <col min="1547" max="1792" width="8.85546875" style="2"/>
    <col min="1793" max="1793" width="9.28515625" style="2" bestFit="1" customWidth="1"/>
    <col min="1794" max="1794" width="24.28515625" style="2" bestFit="1" customWidth="1"/>
    <col min="1795" max="1798" width="17.7109375" style="2" customWidth="1"/>
    <col min="1799" max="1800" width="22.140625" style="2" customWidth="1"/>
    <col min="1801" max="1802" width="11.7109375" style="2" customWidth="1"/>
    <col min="1803" max="2048" width="8.85546875" style="2"/>
    <col min="2049" max="2049" width="9.28515625" style="2" bestFit="1" customWidth="1"/>
    <col min="2050" max="2050" width="24.28515625" style="2" bestFit="1" customWidth="1"/>
    <col min="2051" max="2054" width="17.7109375" style="2" customWidth="1"/>
    <col min="2055" max="2056" width="22.140625" style="2" customWidth="1"/>
    <col min="2057" max="2058" width="11.7109375" style="2" customWidth="1"/>
    <col min="2059" max="2304" width="8.85546875" style="2"/>
    <col min="2305" max="2305" width="9.28515625" style="2" bestFit="1" customWidth="1"/>
    <col min="2306" max="2306" width="24.28515625" style="2" bestFit="1" customWidth="1"/>
    <col min="2307" max="2310" width="17.7109375" style="2" customWidth="1"/>
    <col min="2311" max="2312" width="22.140625" style="2" customWidth="1"/>
    <col min="2313" max="2314" width="11.7109375" style="2" customWidth="1"/>
    <col min="2315" max="2560" width="8.85546875" style="2"/>
    <col min="2561" max="2561" width="9.28515625" style="2" bestFit="1" customWidth="1"/>
    <col min="2562" max="2562" width="24.28515625" style="2" bestFit="1" customWidth="1"/>
    <col min="2563" max="2566" width="17.7109375" style="2" customWidth="1"/>
    <col min="2567" max="2568" width="22.140625" style="2" customWidth="1"/>
    <col min="2569" max="2570" width="11.7109375" style="2" customWidth="1"/>
    <col min="2571" max="2816" width="8.85546875" style="2"/>
    <col min="2817" max="2817" width="9.28515625" style="2" bestFit="1" customWidth="1"/>
    <col min="2818" max="2818" width="24.28515625" style="2" bestFit="1" customWidth="1"/>
    <col min="2819" max="2822" width="17.7109375" style="2" customWidth="1"/>
    <col min="2823" max="2824" width="22.140625" style="2" customWidth="1"/>
    <col min="2825" max="2826" width="11.7109375" style="2" customWidth="1"/>
    <col min="2827" max="3072" width="8.85546875" style="2"/>
    <col min="3073" max="3073" width="9.28515625" style="2" bestFit="1" customWidth="1"/>
    <col min="3074" max="3074" width="24.28515625" style="2" bestFit="1" customWidth="1"/>
    <col min="3075" max="3078" width="17.7109375" style="2" customWidth="1"/>
    <col min="3079" max="3080" width="22.140625" style="2" customWidth="1"/>
    <col min="3081" max="3082" width="11.7109375" style="2" customWidth="1"/>
    <col min="3083" max="3328" width="8.85546875" style="2"/>
    <col min="3329" max="3329" width="9.28515625" style="2" bestFit="1" customWidth="1"/>
    <col min="3330" max="3330" width="24.28515625" style="2" bestFit="1" customWidth="1"/>
    <col min="3331" max="3334" width="17.7109375" style="2" customWidth="1"/>
    <col min="3335" max="3336" width="22.140625" style="2" customWidth="1"/>
    <col min="3337" max="3338" width="11.7109375" style="2" customWidth="1"/>
    <col min="3339" max="3584" width="8.85546875" style="2"/>
    <col min="3585" max="3585" width="9.28515625" style="2" bestFit="1" customWidth="1"/>
    <col min="3586" max="3586" width="24.28515625" style="2" bestFit="1" customWidth="1"/>
    <col min="3587" max="3590" width="17.7109375" style="2" customWidth="1"/>
    <col min="3591" max="3592" width="22.140625" style="2" customWidth="1"/>
    <col min="3593" max="3594" width="11.7109375" style="2" customWidth="1"/>
    <col min="3595" max="3840" width="8.85546875" style="2"/>
    <col min="3841" max="3841" width="9.28515625" style="2" bestFit="1" customWidth="1"/>
    <col min="3842" max="3842" width="24.28515625" style="2" bestFit="1" customWidth="1"/>
    <col min="3843" max="3846" width="17.7109375" style="2" customWidth="1"/>
    <col min="3847" max="3848" width="22.140625" style="2" customWidth="1"/>
    <col min="3849" max="3850" width="11.7109375" style="2" customWidth="1"/>
    <col min="3851" max="4096" width="8.85546875" style="2"/>
    <col min="4097" max="4097" width="9.28515625" style="2" bestFit="1" customWidth="1"/>
    <col min="4098" max="4098" width="24.28515625" style="2" bestFit="1" customWidth="1"/>
    <col min="4099" max="4102" width="17.7109375" style="2" customWidth="1"/>
    <col min="4103" max="4104" width="22.140625" style="2" customWidth="1"/>
    <col min="4105" max="4106" width="11.7109375" style="2" customWidth="1"/>
    <col min="4107" max="4352" width="8.85546875" style="2"/>
    <col min="4353" max="4353" width="9.28515625" style="2" bestFit="1" customWidth="1"/>
    <col min="4354" max="4354" width="24.28515625" style="2" bestFit="1" customWidth="1"/>
    <col min="4355" max="4358" width="17.7109375" style="2" customWidth="1"/>
    <col min="4359" max="4360" width="22.140625" style="2" customWidth="1"/>
    <col min="4361" max="4362" width="11.7109375" style="2" customWidth="1"/>
    <col min="4363" max="4608" width="8.85546875" style="2"/>
    <col min="4609" max="4609" width="9.28515625" style="2" bestFit="1" customWidth="1"/>
    <col min="4610" max="4610" width="24.28515625" style="2" bestFit="1" customWidth="1"/>
    <col min="4611" max="4614" width="17.7109375" style="2" customWidth="1"/>
    <col min="4615" max="4616" width="22.140625" style="2" customWidth="1"/>
    <col min="4617" max="4618" width="11.7109375" style="2" customWidth="1"/>
    <col min="4619" max="4864" width="8.85546875" style="2"/>
    <col min="4865" max="4865" width="9.28515625" style="2" bestFit="1" customWidth="1"/>
    <col min="4866" max="4866" width="24.28515625" style="2" bestFit="1" customWidth="1"/>
    <col min="4867" max="4870" width="17.7109375" style="2" customWidth="1"/>
    <col min="4871" max="4872" width="22.140625" style="2" customWidth="1"/>
    <col min="4873" max="4874" width="11.7109375" style="2" customWidth="1"/>
    <col min="4875" max="5120" width="8.85546875" style="2"/>
    <col min="5121" max="5121" width="9.28515625" style="2" bestFit="1" customWidth="1"/>
    <col min="5122" max="5122" width="24.28515625" style="2" bestFit="1" customWidth="1"/>
    <col min="5123" max="5126" width="17.7109375" style="2" customWidth="1"/>
    <col min="5127" max="5128" width="22.140625" style="2" customWidth="1"/>
    <col min="5129" max="5130" width="11.7109375" style="2" customWidth="1"/>
    <col min="5131" max="5376" width="8.85546875" style="2"/>
    <col min="5377" max="5377" width="9.28515625" style="2" bestFit="1" customWidth="1"/>
    <col min="5378" max="5378" width="24.28515625" style="2" bestFit="1" customWidth="1"/>
    <col min="5379" max="5382" width="17.7109375" style="2" customWidth="1"/>
    <col min="5383" max="5384" width="22.140625" style="2" customWidth="1"/>
    <col min="5385" max="5386" width="11.7109375" style="2" customWidth="1"/>
    <col min="5387" max="5632" width="8.85546875" style="2"/>
    <col min="5633" max="5633" width="9.28515625" style="2" bestFit="1" customWidth="1"/>
    <col min="5634" max="5634" width="24.28515625" style="2" bestFit="1" customWidth="1"/>
    <col min="5635" max="5638" width="17.7109375" style="2" customWidth="1"/>
    <col min="5639" max="5640" width="22.140625" style="2" customWidth="1"/>
    <col min="5641" max="5642" width="11.7109375" style="2" customWidth="1"/>
    <col min="5643" max="5888" width="8.85546875" style="2"/>
    <col min="5889" max="5889" width="9.28515625" style="2" bestFit="1" customWidth="1"/>
    <col min="5890" max="5890" width="24.28515625" style="2" bestFit="1" customWidth="1"/>
    <col min="5891" max="5894" width="17.7109375" style="2" customWidth="1"/>
    <col min="5895" max="5896" width="22.140625" style="2" customWidth="1"/>
    <col min="5897" max="5898" width="11.7109375" style="2" customWidth="1"/>
    <col min="5899" max="6144" width="8.85546875" style="2"/>
    <col min="6145" max="6145" width="9.28515625" style="2" bestFit="1" customWidth="1"/>
    <col min="6146" max="6146" width="24.28515625" style="2" bestFit="1" customWidth="1"/>
    <col min="6147" max="6150" width="17.7109375" style="2" customWidth="1"/>
    <col min="6151" max="6152" width="22.140625" style="2" customWidth="1"/>
    <col min="6153" max="6154" width="11.7109375" style="2" customWidth="1"/>
    <col min="6155" max="6400" width="8.85546875" style="2"/>
    <col min="6401" max="6401" width="9.28515625" style="2" bestFit="1" customWidth="1"/>
    <col min="6402" max="6402" width="24.28515625" style="2" bestFit="1" customWidth="1"/>
    <col min="6403" max="6406" width="17.7109375" style="2" customWidth="1"/>
    <col min="6407" max="6408" width="22.140625" style="2" customWidth="1"/>
    <col min="6409" max="6410" width="11.7109375" style="2" customWidth="1"/>
    <col min="6411" max="6656" width="8.85546875" style="2"/>
    <col min="6657" max="6657" width="9.28515625" style="2" bestFit="1" customWidth="1"/>
    <col min="6658" max="6658" width="24.28515625" style="2" bestFit="1" customWidth="1"/>
    <col min="6659" max="6662" width="17.7109375" style="2" customWidth="1"/>
    <col min="6663" max="6664" width="22.140625" style="2" customWidth="1"/>
    <col min="6665" max="6666" width="11.7109375" style="2" customWidth="1"/>
    <col min="6667" max="6912" width="8.85546875" style="2"/>
    <col min="6913" max="6913" width="9.28515625" style="2" bestFit="1" customWidth="1"/>
    <col min="6914" max="6914" width="24.28515625" style="2" bestFit="1" customWidth="1"/>
    <col min="6915" max="6918" width="17.7109375" style="2" customWidth="1"/>
    <col min="6919" max="6920" width="22.140625" style="2" customWidth="1"/>
    <col min="6921" max="6922" width="11.7109375" style="2" customWidth="1"/>
    <col min="6923" max="7168" width="8.85546875" style="2"/>
    <col min="7169" max="7169" width="9.28515625" style="2" bestFit="1" customWidth="1"/>
    <col min="7170" max="7170" width="24.28515625" style="2" bestFit="1" customWidth="1"/>
    <col min="7171" max="7174" width="17.7109375" style="2" customWidth="1"/>
    <col min="7175" max="7176" width="22.140625" style="2" customWidth="1"/>
    <col min="7177" max="7178" width="11.7109375" style="2" customWidth="1"/>
    <col min="7179" max="7424" width="8.85546875" style="2"/>
    <col min="7425" max="7425" width="9.28515625" style="2" bestFit="1" customWidth="1"/>
    <col min="7426" max="7426" width="24.28515625" style="2" bestFit="1" customWidth="1"/>
    <col min="7427" max="7430" width="17.7109375" style="2" customWidth="1"/>
    <col min="7431" max="7432" width="22.140625" style="2" customWidth="1"/>
    <col min="7433" max="7434" width="11.7109375" style="2" customWidth="1"/>
    <col min="7435" max="7680" width="8.85546875" style="2"/>
    <col min="7681" max="7681" width="9.28515625" style="2" bestFit="1" customWidth="1"/>
    <col min="7682" max="7682" width="24.28515625" style="2" bestFit="1" customWidth="1"/>
    <col min="7683" max="7686" width="17.7109375" style="2" customWidth="1"/>
    <col min="7687" max="7688" width="22.140625" style="2" customWidth="1"/>
    <col min="7689" max="7690" width="11.7109375" style="2" customWidth="1"/>
    <col min="7691" max="7936" width="8.85546875" style="2"/>
    <col min="7937" max="7937" width="9.28515625" style="2" bestFit="1" customWidth="1"/>
    <col min="7938" max="7938" width="24.28515625" style="2" bestFit="1" customWidth="1"/>
    <col min="7939" max="7942" width="17.7109375" style="2" customWidth="1"/>
    <col min="7943" max="7944" width="22.140625" style="2" customWidth="1"/>
    <col min="7945" max="7946" width="11.7109375" style="2" customWidth="1"/>
    <col min="7947" max="8192" width="8.85546875" style="2"/>
    <col min="8193" max="8193" width="9.28515625" style="2" bestFit="1" customWidth="1"/>
    <col min="8194" max="8194" width="24.28515625" style="2" bestFit="1" customWidth="1"/>
    <col min="8195" max="8198" width="17.7109375" style="2" customWidth="1"/>
    <col min="8199" max="8200" width="22.140625" style="2" customWidth="1"/>
    <col min="8201" max="8202" width="11.7109375" style="2" customWidth="1"/>
    <col min="8203" max="8448" width="8.85546875" style="2"/>
    <col min="8449" max="8449" width="9.28515625" style="2" bestFit="1" customWidth="1"/>
    <col min="8450" max="8450" width="24.28515625" style="2" bestFit="1" customWidth="1"/>
    <col min="8451" max="8454" width="17.7109375" style="2" customWidth="1"/>
    <col min="8455" max="8456" width="22.140625" style="2" customWidth="1"/>
    <col min="8457" max="8458" width="11.7109375" style="2" customWidth="1"/>
    <col min="8459" max="8704" width="8.85546875" style="2"/>
    <col min="8705" max="8705" width="9.28515625" style="2" bestFit="1" customWidth="1"/>
    <col min="8706" max="8706" width="24.28515625" style="2" bestFit="1" customWidth="1"/>
    <col min="8707" max="8710" width="17.7109375" style="2" customWidth="1"/>
    <col min="8711" max="8712" width="22.140625" style="2" customWidth="1"/>
    <col min="8713" max="8714" width="11.7109375" style="2" customWidth="1"/>
    <col min="8715" max="8960" width="8.85546875" style="2"/>
    <col min="8961" max="8961" width="9.28515625" style="2" bestFit="1" customWidth="1"/>
    <col min="8962" max="8962" width="24.28515625" style="2" bestFit="1" customWidth="1"/>
    <col min="8963" max="8966" width="17.7109375" style="2" customWidth="1"/>
    <col min="8967" max="8968" width="22.140625" style="2" customWidth="1"/>
    <col min="8969" max="8970" width="11.7109375" style="2" customWidth="1"/>
    <col min="8971" max="9216" width="8.85546875" style="2"/>
    <col min="9217" max="9217" width="9.28515625" style="2" bestFit="1" customWidth="1"/>
    <col min="9218" max="9218" width="24.28515625" style="2" bestFit="1" customWidth="1"/>
    <col min="9219" max="9222" width="17.7109375" style="2" customWidth="1"/>
    <col min="9223" max="9224" width="22.140625" style="2" customWidth="1"/>
    <col min="9225" max="9226" width="11.7109375" style="2" customWidth="1"/>
    <col min="9227" max="9472" width="8.85546875" style="2"/>
    <col min="9473" max="9473" width="9.28515625" style="2" bestFit="1" customWidth="1"/>
    <col min="9474" max="9474" width="24.28515625" style="2" bestFit="1" customWidth="1"/>
    <col min="9475" max="9478" width="17.7109375" style="2" customWidth="1"/>
    <col min="9479" max="9480" width="22.140625" style="2" customWidth="1"/>
    <col min="9481" max="9482" width="11.7109375" style="2" customWidth="1"/>
    <col min="9483" max="9728" width="8.85546875" style="2"/>
    <col min="9729" max="9729" width="9.28515625" style="2" bestFit="1" customWidth="1"/>
    <col min="9730" max="9730" width="24.28515625" style="2" bestFit="1" customWidth="1"/>
    <col min="9731" max="9734" width="17.7109375" style="2" customWidth="1"/>
    <col min="9735" max="9736" width="22.140625" style="2" customWidth="1"/>
    <col min="9737" max="9738" width="11.7109375" style="2" customWidth="1"/>
    <col min="9739" max="9984" width="8.85546875" style="2"/>
    <col min="9985" max="9985" width="9.28515625" style="2" bestFit="1" customWidth="1"/>
    <col min="9986" max="9986" width="24.28515625" style="2" bestFit="1" customWidth="1"/>
    <col min="9987" max="9990" width="17.7109375" style="2" customWidth="1"/>
    <col min="9991" max="9992" width="22.140625" style="2" customWidth="1"/>
    <col min="9993" max="9994" width="11.7109375" style="2" customWidth="1"/>
    <col min="9995" max="10240" width="8.85546875" style="2"/>
    <col min="10241" max="10241" width="9.28515625" style="2" bestFit="1" customWidth="1"/>
    <col min="10242" max="10242" width="24.28515625" style="2" bestFit="1" customWidth="1"/>
    <col min="10243" max="10246" width="17.7109375" style="2" customWidth="1"/>
    <col min="10247" max="10248" width="22.140625" style="2" customWidth="1"/>
    <col min="10249" max="10250" width="11.7109375" style="2" customWidth="1"/>
    <col min="10251" max="10496" width="8.85546875" style="2"/>
    <col min="10497" max="10497" width="9.28515625" style="2" bestFit="1" customWidth="1"/>
    <col min="10498" max="10498" width="24.28515625" style="2" bestFit="1" customWidth="1"/>
    <col min="10499" max="10502" width="17.7109375" style="2" customWidth="1"/>
    <col min="10503" max="10504" width="22.140625" style="2" customWidth="1"/>
    <col min="10505" max="10506" width="11.7109375" style="2" customWidth="1"/>
    <col min="10507" max="10752" width="8.85546875" style="2"/>
    <col min="10753" max="10753" width="9.28515625" style="2" bestFit="1" customWidth="1"/>
    <col min="10754" max="10754" width="24.28515625" style="2" bestFit="1" customWidth="1"/>
    <col min="10755" max="10758" width="17.7109375" style="2" customWidth="1"/>
    <col min="10759" max="10760" width="22.140625" style="2" customWidth="1"/>
    <col min="10761" max="10762" width="11.7109375" style="2" customWidth="1"/>
    <col min="10763" max="11008" width="8.85546875" style="2"/>
    <col min="11009" max="11009" width="9.28515625" style="2" bestFit="1" customWidth="1"/>
    <col min="11010" max="11010" width="24.28515625" style="2" bestFit="1" customWidth="1"/>
    <col min="11011" max="11014" width="17.7109375" style="2" customWidth="1"/>
    <col min="11015" max="11016" width="22.140625" style="2" customWidth="1"/>
    <col min="11017" max="11018" width="11.7109375" style="2" customWidth="1"/>
    <col min="11019" max="11264" width="8.85546875" style="2"/>
    <col min="11265" max="11265" width="9.28515625" style="2" bestFit="1" customWidth="1"/>
    <col min="11266" max="11266" width="24.28515625" style="2" bestFit="1" customWidth="1"/>
    <col min="11267" max="11270" width="17.7109375" style="2" customWidth="1"/>
    <col min="11271" max="11272" width="22.140625" style="2" customWidth="1"/>
    <col min="11273" max="11274" width="11.7109375" style="2" customWidth="1"/>
    <col min="11275" max="11520" width="8.85546875" style="2"/>
    <col min="11521" max="11521" width="9.28515625" style="2" bestFit="1" customWidth="1"/>
    <col min="11522" max="11522" width="24.28515625" style="2" bestFit="1" customWidth="1"/>
    <col min="11523" max="11526" width="17.7109375" style="2" customWidth="1"/>
    <col min="11527" max="11528" width="22.140625" style="2" customWidth="1"/>
    <col min="11529" max="11530" width="11.7109375" style="2" customWidth="1"/>
    <col min="11531" max="11776" width="8.85546875" style="2"/>
    <col min="11777" max="11777" width="9.28515625" style="2" bestFit="1" customWidth="1"/>
    <col min="11778" max="11778" width="24.28515625" style="2" bestFit="1" customWidth="1"/>
    <col min="11779" max="11782" width="17.7109375" style="2" customWidth="1"/>
    <col min="11783" max="11784" width="22.140625" style="2" customWidth="1"/>
    <col min="11785" max="11786" width="11.7109375" style="2" customWidth="1"/>
    <col min="11787" max="12032" width="8.85546875" style="2"/>
    <col min="12033" max="12033" width="9.28515625" style="2" bestFit="1" customWidth="1"/>
    <col min="12034" max="12034" width="24.28515625" style="2" bestFit="1" customWidth="1"/>
    <col min="12035" max="12038" width="17.7109375" style="2" customWidth="1"/>
    <col min="12039" max="12040" width="22.140625" style="2" customWidth="1"/>
    <col min="12041" max="12042" width="11.7109375" style="2" customWidth="1"/>
    <col min="12043" max="12288" width="8.85546875" style="2"/>
    <col min="12289" max="12289" width="9.28515625" style="2" bestFit="1" customWidth="1"/>
    <col min="12290" max="12290" width="24.28515625" style="2" bestFit="1" customWidth="1"/>
    <col min="12291" max="12294" width="17.7109375" style="2" customWidth="1"/>
    <col min="12295" max="12296" width="22.140625" style="2" customWidth="1"/>
    <col min="12297" max="12298" width="11.7109375" style="2" customWidth="1"/>
    <col min="12299" max="12544" width="8.85546875" style="2"/>
    <col min="12545" max="12545" width="9.28515625" style="2" bestFit="1" customWidth="1"/>
    <col min="12546" max="12546" width="24.28515625" style="2" bestFit="1" customWidth="1"/>
    <col min="12547" max="12550" width="17.7109375" style="2" customWidth="1"/>
    <col min="12551" max="12552" width="22.140625" style="2" customWidth="1"/>
    <col min="12553" max="12554" width="11.7109375" style="2" customWidth="1"/>
    <col min="12555" max="12800" width="8.85546875" style="2"/>
    <col min="12801" max="12801" width="9.28515625" style="2" bestFit="1" customWidth="1"/>
    <col min="12802" max="12802" width="24.28515625" style="2" bestFit="1" customWidth="1"/>
    <col min="12803" max="12806" width="17.7109375" style="2" customWidth="1"/>
    <col min="12807" max="12808" width="22.140625" style="2" customWidth="1"/>
    <col min="12809" max="12810" width="11.7109375" style="2" customWidth="1"/>
    <col min="12811" max="13056" width="8.85546875" style="2"/>
    <col min="13057" max="13057" width="9.28515625" style="2" bestFit="1" customWidth="1"/>
    <col min="13058" max="13058" width="24.28515625" style="2" bestFit="1" customWidth="1"/>
    <col min="13059" max="13062" width="17.7109375" style="2" customWidth="1"/>
    <col min="13063" max="13064" width="22.140625" style="2" customWidth="1"/>
    <col min="13065" max="13066" width="11.7109375" style="2" customWidth="1"/>
    <col min="13067" max="13312" width="8.85546875" style="2"/>
    <col min="13313" max="13313" width="9.28515625" style="2" bestFit="1" customWidth="1"/>
    <col min="13314" max="13314" width="24.28515625" style="2" bestFit="1" customWidth="1"/>
    <col min="13315" max="13318" width="17.7109375" style="2" customWidth="1"/>
    <col min="13319" max="13320" width="22.140625" style="2" customWidth="1"/>
    <col min="13321" max="13322" width="11.7109375" style="2" customWidth="1"/>
    <col min="13323" max="13568" width="8.85546875" style="2"/>
    <col min="13569" max="13569" width="9.28515625" style="2" bestFit="1" customWidth="1"/>
    <col min="13570" max="13570" width="24.28515625" style="2" bestFit="1" customWidth="1"/>
    <col min="13571" max="13574" width="17.7109375" style="2" customWidth="1"/>
    <col min="13575" max="13576" width="22.140625" style="2" customWidth="1"/>
    <col min="13577" max="13578" width="11.7109375" style="2" customWidth="1"/>
    <col min="13579" max="13824" width="8.85546875" style="2"/>
    <col min="13825" max="13825" width="9.28515625" style="2" bestFit="1" customWidth="1"/>
    <col min="13826" max="13826" width="24.28515625" style="2" bestFit="1" customWidth="1"/>
    <col min="13827" max="13830" width="17.7109375" style="2" customWidth="1"/>
    <col min="13831" max="13832" width="22.140625" style="2" customWidth="1"/>
    <col min="13833" max="13834" width="11.7109375" style="2" customWidth="1"/>
    <col min="13835" max="14080" width="8.85546875" style="2"/>
    <col min="14081" max="14081" width="9.28515625" style="2" bestFit="1" customWidth="1"/>
    <col min="14082" max="14082" width="24.28515625" style="2" bestFit="1" customWidth="1"/>
    <col min="14083" max="14086" width="17.7109375" style="2" customWidth="1"/>
    <col min="14087" max="14088" width="22.140625" style="2" customWidth="1"/>
    <col min="14089" max="14090" width="11.7109375" style="2" customWidth="1"/>
    <col min="14091" max="14336" width="8.85546875" style="2"/>
    <col min="14337" max="14337" width="9.28515625" style="2" bestFit="1" customWidth="1"/>
    <col min="14338" max="14338" width="24.28515625" style="2" bestFit="1" customWidth="1"/>
    <col min="14339" max="14342" width="17.7109375" style="2" customWidth="1"/>
    <col min="14343" max="14344" width="22.140625" style="2" customWidth="1"/>
    <col min="14345" max="14346" width="11.7109375" style="2" customWidth="1"/>
    <col min="14347" max="14592" width="8.85546875" style="2"/>
    <col min="14593" max="14593" width="9.28515625" style="2" bestFit="1" customWidth="1"/>
    <col min="14594" max="14594" width="24.28515625" style="2" bestFit="1" customWidth="1"/>
    <col min="14595" max="14598" width="17.7109375" style="2" customWidth="1"/>
    <col min="14599" max="14600" width="22.140625" style="2" customWidth="1"/>
    <col min="14601" max="14602" width="11.7109375" style="2" customWidth="1"/>
    <col min="14603" max="14848" width="8.85546875" style="2"/>
    <col min="14849" max="14849" width="9.28515625" style="2" bestFit="1" customWidth="1"/>
    <col min="14850" max="14850" width="24.28515625" style="2" bestFit="1" customWidth="1"/>
    <col min="14851" max="14854" width="17.7109375" style="2" customWidth="1"/>
    <col min="14855" max="14856" width="22.140625" style="2" customWidth="1"/>
    <col min="14857" max="14858" width="11.7109375" style="2" customWidth="1"/>
    <col min="14859" max="15104" width="8.85546875" style="2"/>
    <col min="15105" max="15105" width="9.28515625" style="2" bestFit="1" customWidth="1"/>
    <col min="15106" max="15106" width="24.28515625" style="2" bestFit="1" customWidth="1"/>
    <col min="15107" max="15110" width="17.7109375" style="2" customWidth="1"/>
    <col min="15111" max="15112" width="22.140625" style="2" customWidth="1"/>
    <col min="15113" max="15114" width="11.7109375" style="2" customWidth="1"/>
    <col min="15115" max="15360" width="8.85546875" style="2"/>
    <col min="15361" max="15361" width="9.28515625" style="2" bestFit="1" customWidth="1"/>
    <col min="15362" max="15362" width="24.28515625" style="2" bestFit="1" customWidth="1"/>
    <col min="15363" max="15366" width="17.7109375" style="2" customWidth="1"/>
    <col min="15367" max="15368" width="22.140625" style="2" customWidth="1"/>
    <col min="15369" max="15370" width="11.7109375" style="2" customWidth="1"/>
    <col min="15371" max="15616" width="8.85546875" style="2"/>
    <col min="15617" max="15617" width="9.28515625" style="2" bestFit="1" customWidth="1"/>
    <col min="15618" max="15618" width="24.28515625" style="2" bestFit="1" customWidth="1"/>
    <col min="15619" max="15622" width="17.7109375" style="2" customWidth="1"/>
    <col min="15623" max="15624" width="22.140625" style="2" customWidth="1"/>
    <col min="15625" max="15626" width="11.7109375" style="2" customWidth="1"/>
    <col min="15627" max="15872" width="8.85546875" style="2"/>
    <col min="15873" max="15873" width="9.28515625" style="2" bestFit="1" customWidth="1"/>
    <col min="15874" max="15874" width="24.28515625" style="2" bestFit="1" customWidth="1"/>
    <col min="15875" max="15878" width="17.7109375" style="2" customWidth="1"/>
    <col min="15879" max="15880" width="22.140625" style="2" customWidth="1"/>
    <col min="15881" max="15882" width="11.7109375" style="2" customWidth="1"/>
    <col min="15883" max="16128" width="8.85546875" style="2"/>
    <col min="16129" max="16129" width="9.28515625" style="2" bestFit="1" customWidth="1"/>
    <col min="16130" max="16130" width="24.28515625" style="2" bestFit="1" customWidth="1"/>
    <col min="16131" max="16134" width="17.7109375" style="2" customWidth="1"/>
    <col min="16135" max="16136" width="22.140625" style="2" customWidth="1"/>
    <col min="16137" max="16138" width="11.7109375" style="2" customWidth="1"/>
    <col min="16139" max="16384" width="8.85546875" style="2"/>
  </cols>
  <sheetData>
    <row r="5" spans="1:15" ht="35.25" customHeight="1" x14ac:dyDescent="0.2">
      <c r="F5" s="172">
        <v>1</v>
      </c>
      <c r="J5" s="182"/>
      <c r="L5" s="182"/>
    </row>
    <row r="6" spans="1:15" ht="27" customHeight="1" x14ac:dyDescent="0.2">
      <c r="J6" s="119" t="s">
        <v>37</v>
      </c>
      <c r="K6" s="120">
        <v>1</v>
      </c>
    </row>
    <row r="7" spans="1:15" ht="15.75" x14ac:dyDescent="0.2">
      <c r="A7" s="195" t="s">
        <v>65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</row>
    <row r="9" spans="1:15" s="3" customFormat="1" ht="30" customHeight="1" x14ac:dyDescent="0.2">
      <c r="A9" s="198" t="s">
        <v>66</v>
      </c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11" t="s">
        <v>21</v>
      </c>
      <c r="M9" s="112"/>
      <c r="N9" s="111" t="s">
        <v>22</v>
      </c>
    </row>
    <row r="10" spans="1:15" s="3" customFormat="1" ht="30" customHeight="1" x14ac:dyDescent="0.2">
      <c r="A10" s="199" t="s">
        <v>75</v>
      </c>
      <c r="B10" s="199"/>
      <c r="C10" s="199"/>
      <c r="D10" s="199"/>
      <c r="E10" s="199"/>
      <c r="F10" s="199"/>
      <c r="G10" s="199"/>
      <c r="H10" s="199"/>
      <c r="I10" s="199"/>
      <c r="J10" s="199"/>
      <c r="K10" s="199"/>
      <c r="L10" s="113">
        <v>0.20833333333333334</v>
      </c>
      <c r="M10" s="112"/>
      <c r="N10" s="113">
        <v>6.25E-2</v>
      </c>
    </row>
    <row r="11" spans="1:15" ht="13.5" thickBot="1" x14ac:dyDescent="0.25"/>
    <row r="12" spans="1:15" s="9" customFormat="1" ht="35.25" customHeight="1" thickBot="1" x14ac:dyDescent="0.3">
      <c r="A12" s="37" t="s">
        <v>0</v>
      </c>
      <c r="B12" s="4" t="s">
        <v>1</v>
      </c>
      <c r="C12" s="5" t="s">
        <v>2</v>
      </c>
      <c r="D12" s="6" t="s">
        <v>3</v>
      </c>
      <c r="E12" s="4" t="s">
        <v>4</v>
      </c>
      <c r="F12" s="4" t="str">
        <f>CONCATENATE("Laiko limitas ",TEXT(N10,"hh:mm:ss"))</f>
        <v>Laiko limitas 01:30:00</v>
      </c>
      <c r="G12" s="7" t="s">
        <v>19</v>
      </c>
      <c r="H12" s="7" t="s">
        <v>5</v>
      </c>
      <c r="I12" s="7" t="s">
        <v>4</v>
      </c>
      <c r="J12" s="8" t="s">
        <v>7</v>
      </c>
      <c r="K12" s="7" t="s">
        <v>8</v>
      </c>
      <c r="M12" s="70"/>
    </row>
    <row r="13" spans="1:15" s="14" customFormat="1" ht="23.1" hidden="1" customHeight="1" x14ac:dyDescent="0.25">
      <c r="A13" s="38"/>
      <c r="B13" s="10"/>
      <c r="C13" s="11"/>
      <c r="D13" s="11"/>
      <c r="E13" s="12"/>
      <c r="F13" s="12"/>
      <c r="G13" s="12"/>
      <c r="H13" s="12" t="s">
        <v>10</v>
      </c>
      <c r="I13" s="12"/>
      <c r="J13" s="13"/>
      <c r="K13" s="12"/>
    </row>
    <row r="14" spans="1:15" s="14" customFormat="1" ht="23.1" hidden="1" customHeight="1" x14ac:dyDescent="0.25">
      <c r="A14" s="39"/>
      <c r="B14" s="15"/>
      <c r="C14" s="16"/>
      <c r="D14" s="17"/>
      <c r="E14" s="18"/>
      <c r="F14" s="18"/>
      <c r="G14" s="18"/>
      <c r="H14" s="18" t="s">
        <v>12</v>
      </c>
      <c r="I14" s="18" t="s">
        <v>13</v>
      </c>
      <c r="J14" s="19"/>
      <c r="K14" s="18"/>
    </row>
    <row r="15" spans="1:15" s="14" customFormat="1" ht="23.1" hidden="1" customHeight="1" x14ac:dyDescent="0.25">
      <c r="A15" s="40"/>
      <c r="B15" s="15"/>
      <c r="C15" s="16"/>
      <c r="D15" s="16"/>
      <c r="E15" s="18"/>
      <c r="F15" s="18"/>
      <c r="G15" s="18"/>
      <c r="H15" s="18" t="s">
        <v>10</v>
      </c>
      <c r="I15" s="18" t="s">
        <v>14</v>
      </c>
      <c r="J15" s="19"/>
      <c r="K15" s="18"/>
    </row>
    <row r="16" spans="1:15" s="14" customFormat="1" ht="23.1" hidden="1" customHeight="1" x14ac:dyDescent="0.25">
      <c r="A16" s="95"/>
      <c r="B16" s="96"/>
      <c r="C16" s="97"/>
      <c r="D16" s="97"/>
      <c r="E16" s="98"/>
      <c r="F16" s="98"/>
      <c r="G16" s="98"/>
      <c r="H16" s="98"/>
      <c r="I16" s="98"/>
      <c r="J16" s="99"/>
      <c r="K16" s="100"/>
      <c r="L16" s="101"/>
      <c r="M16" s="101"/>
      <c r="N16" s="102"/>
      <c r="O16" s="92"/>
    </row>
    <row r="17" spans="1:20" s="22" customFormat="1" ht="23.1" customHeight="1" x14ac:dyDescent="0.25">
      <c r="A17" s="144" t="s">
        <v>25</v>
      </c>
      <c r="B17" s="145" t="s">
        <v>26</v>
      </c>
      <c r="C17" s="141">
        <v>0.75</v>
      </c>
      <c r="D17" s="141">
        <v>0.76929398148148154</v>
      </c>
      <c r="E17" s="104">
        <f t="shared" ref="E17:E23" si="0">IF(OR($C17="",$D17=""),"Need data",IF($C17="NS","NS",IF($D17="NF","NF",D17-C17)))</f>
        <v>1.9293981481481537E-2</v>
      </c>
      <c r="F17" s="104"/>
      <c r="G17" s="104"/>
      <c r="H17" s="104"/>
      <c r="I17" s="143">
        <f>IF(OR($C17="",$D17=""),"Need data",IF($C17="NS","NS",IF($D17="NF","NF",IF($F17="V.L.N.","V.L.N.",$E17+$G17+$H17))))</f>
        <v>1.9293981481481537E-2</v>
      </c>
      <c r="J17" s="136">
        <v>1</v>
      </c>
      <c r="K17" s="131">
        <v>70</v>
      </c>
      <c r="L17" s="117">
        <v>50</v>
      </c>
      <c r="M17" s="110"/>
      <c r="N17" s="110"/>
      <c r="O17" s="92">
        <f t="shared" ref="O17:O30" si="1">IF(OR($C17="",$D17=""),"Need data",IF($C17="NS","NS",IF($D17="NF","NF",IF($F17="V.L.N.","LNV",$E17+$G17+$H17))))</f>
        <v>1.9293981481481537E-2</v>
      </c>
      <c r="P17" s="14"/>
      <c r="Q17" s="14"/>
      <c r="R17" s="14"/>
      <c r="S17" s="14"/>
      <c r="T17" s="14"/>
    </row>
    <row r="18" spans="1:20" s="22" customFormat="1" ht="23.1" customHeight="1" x14ac:dyDescent="0.25">
      <c r="A18" s="23" t="s">
        <v>39</v>
      </c>
      <c r="B18" s="107" t="s">
        <v>40</v>
      </c>
      <c r="C18" s="142">
        <v>0.75564814814814818</v>
      </c>
      <c r="D18" s="76">
        <v>0.77541666666666664</v>
      </c>
      <c r="E18" s="75">
        <f t="shared" si="0"/>
        <v>1.9768518518518463E-2</v>
      </c>
      <c r="F18" s="75"/>
      <c r="G18" s="75"/>
      <c r="H18" s="75"/>
      <c r="I18" s="129">
        <f>IF(OR($C18="",$D18=""),"Need data",IF($C18="NS","NS",IF($D18="NF","NF",IF($F18="V.L.N.","V.L.N.",$E18+$G18+$H18))))</f>
        <v>1.9768518518518463E-2</v>
      </c>
      <c r="J18" s="87">
        <v>2</v>
      </c>
      <c r="K18" s="132">
        <v>56</v>
      </c>
      <c r="L18" s="117">
        <v>37</v>
      </c>
      <c r="M18" s="110"/>
      <c r="N18" s="110"/>
      <c r="O18" s="92">
        <f t="shared" si="1"/>
        <v>1.9768518518518463E-2</v>
      </c>
    </row>
    <row r="19" spans="1:20" s="22" customFormat="1" ht="23.1" customHeight="1" x14ac:dyDescent="0.25">
      <c r="A19" s="23" t="s">
        <v>23</v>
      </c>
      <c r="B19" s="107" t="s">
        <v>24</v>
      </c>
      <c r="C19" s="76">
        <v>0.76388888888888884</v>
      </c>
      <c r="D19" s="76">
        <v>0.78733796296296299</v>
      </c>
      <c r="E19" s="75">
        <f t="shared" si="0"/>
        <v>2.344907407407415E-2</v>
      </c>
      <c r="F19" s="75"/>
      <c r="G19" s="74"/>
      <c r="H19" s="74"/>
      <c r="I19" s="129">
        <f>IF(OR($C19="",$D19=""),"Need data",IF($C19="NS","NS",IF($D19="NF","NF",IF($F19="V.L.N.","V.L.N.",$E19+$G19+$H19))))</f>
        <v>2.344907407407415E-2</v>
      </c>
      <c r="J19" s="87">
        <v>3</v>
      </c>
      <c r="K19" s="132">
        <v>46</v>
      </c>
      <c r="L19" s="117">
        <v>28</v>
      </c>
      <c r="M19" s="110"/>
      <c r="N19" s="110"/>
      <c r="O19" s="92">
        <f t="shared" si="1"/>
        <v>2.344907407407415E-2</v>
      </c>
    </row>
    <row r="20" spans="1:20" s="22" customFormat="1" ht="22.9" customHeight="1" x14ac:dyDescent="0.25">
      <c r="A20" s="23" t="s">
        <v>31</v>
      </c>
      <c r="B20" s="107" t="s">
        <v>32</v>
      </c>
      <c r="C20" s="76">
        <v>0.76111111111111107</v>
      </c>
      <c r="D20" s="76">
        <v>0.78851851851851851</v>
      </c>
      <c r="E20" s="75">
        <f t="shared" si="0"/>
        <v>2.7407407407407436E-2</v>
      </c>
      <c r="F20" s="75"/>
      <c r="G20" s="75"/>
      <c r="H20" s="75"/>
      <c r="I20" s="129">
        <f>IF(OR($C20="",$D20=""),"Need data",IF($C20="NS","NS",IF($D20="NF","NF",IF($F20="V.L.N.","V.L.N.",$E20+$G20+$H20))))</f>
        <v>2.7407407407407436E-2</v>
      </c>
      <c r="J20" s="137" t="s">
        <v>60</v>
      </c>
      <c r="K20" s="132">
        <v>36</v>
      </c>
      <c r="L20" s="117">
        <v>19</v>
      </c>
      <c r="M20" s="110"/>
      <c r="N20" s="110"/>
      <c r="O20" s="92">
        <f t="shared" si="1"/>
        <v>2.7407407407407436E-2</v>
      </c>
    </row>
    <row r="21" spans="1:20" s="22" customFormat="1" ht="23.1" customHeight="1" x14ac:dyDescent="0.25">
      <c r="A21" s="23" t="s">
        <v>27</v>
      </c>
      <c r="B21" s="107" t="s">
        <v>28</v>
      </c>
      <c r="C21" s="76">
        <v>0.75277777777777777</v>
      </c>
      <c r="D21" s="76">
        <v>0.79050925925925919</v>
      </c>
      <c r="E21" s="75">
        <f t="shared" si="0"/>
        <v>3.7731481481481421E-2</v>
      </c>
      <c r="F21" s="75"/>
      <c r="G21" s="75"/>
      <c r="H21" s="75"/>
      <c r="I21" s="129">
        <f>IF(OR($C21="",$D21=""),"Need data",IF($C21="NS","NS",IF($D21="NF","NF",IF($F21="V.L.N.","V.L.N.",$E21+$G21+$H21))))</f>
        <v>3.7731481481481421E-2</v>
      </c>
      <c r="J21" s="137" t="s">
        <v>38</v>
      </c>
      <c r="K21" s="133">
        <v>27</v>
      </c>
      <c r="L21" s="117">
        <v>10</v>
      </c>
      <c r="M21" s="110"/>
      <c r="N21" s="110"/>
      <c r="O21" s="92">
        <f t="shared" si="1"/>
        <v>3.7731481481481421E-2</v>
      </c>
    </row>
    <row r="22" spans="1:20" s="22" customFormat="1" ht="23.1" customHeight="1" x14ac:dyDescent="0.25">
      <c r="A22" s="121" t="s">
        <v>29</v>
      </c>
      <c r="B22" s="122" t="s">
        <v>30</v>
      </c>
      <c r="C22" s="126">
        <v>0.7583333333333333</v>
      </c>
      <c r="D22" s="126" t="s">
        <v>18</v>
      </c>
      <c r="E22" s="75" t="str">
        <f t="shared" si="0"/>
        <v>NF</v>
      </c>
      <c r="F22" s="75"/>
      <c r="G22" s="74"/>
      <c r="H22" s="74"/>
      <c r="I22" s="129">
        <f>$I$21*1.5</f>
        <v>5.6597222222222132E-2</v>
      </c>
      <c r="J22" s="137" t="s">
        <v>61</v>
      </c>
      <c r="K22" s="134">
        <v>18</v>
      </c>
      <c r="L22"/>
      <c r="M22"/>
      <c r="N22"/>
      <c r="O22" s="92" t="str">
        <f t="shared" si="1"/>
        <v>NF</v>
      </c>
    </row>
    <row r="23" spans="1:20" s="22" customFormat="1" ht="23.1" customHeight="1" thickBot="1" x14ac:dyDescent="0.3">
      <c r="A23" s="42" t="s">
        <v>41</v>
      </c>
      <c r="B23" s="146" t="s">
        <v>42</v>
      </c>
      <c r="C23" s="127" t="s">
        <v>17</v>
      </c>
      <c r="D23" s="127" t="s">
        <v>17</v>
      </c>
      <c r="E23" s="105" t="str">
        <f t="shared" si="0"/>
        <v>NS</v>
      </c>
      <c r="F23" s="105"/>
      <c r="G23" s="150"/>
      <c r="H23" s="150"/>
      <c r="I23" s="130">
        <f>$N$10*1.5</f>
        <v>9.375E-2</v>
      </c>
      <c r="J23" s="180" t="s">
        <v>62</v>
      </c>
      <c r="K23" s="135">
        <v>10</v>
      </c>
      <c r="L23"/>
      <c r="M23"/>
      <c r="N23" s="162"/>
      <c r="O23" s="92" t="str">
        <f t="shared" si="1"/>
        <v>NS</v>
      </c>
    </row>
    <row r="24" spans="1:20" s="22" customFormat="1" ht="23.1" hidden="1" customHeight="1" x14ac:dyDescent="0.25">
      <c r="A24" s="63"/>
      <c r="B24" s="84"/>
      <c r="C24" s="85"/>
      <c r="D24" s="85"/>
      <c r="E24" s="103" t="str">
        <f t="shared" ref="E24:E30" si="2">IF(OR($C24="",$D24=""),"Need data",IF($C24="NS","NS",IF($D24="NF","NF",$D24-$C24)))</f>
        <v>Need data</v>
      </c>
      <c r="G24" s="86"/>
      <c r="H24" s="86"/>
      <c r="I24" s="124" t="str">
        <f t="shared" ref="I24:I30" si="3">IF(OR($C24="",$D24=""),"Need data",IF($C24="NS","NS",IF($D24="NF","NF",IF($F24="V.L.N.","V.L.N.",$E24+$G24+$H24))))</f>
        <v>Need data</v>
      </c>
      <c r="J24" s="73"/>
      <c r="K24" s="125"/>
      <c r="L24" s="71" t="s">
        <v>17</v>
      </c>
      <c r="M24" s="71" t="s">
        <v>18</v>
      </c>
      <c r="N24" s="72" t="s">
        <v>20</v>
      </c>
      <c r="O24" s="92" t="str">
        <f t="shared" si="1"/>
        <v>Need data</v>
      </c>
    </row>
    <row r="25" spans="1:20" s="22" customFormat="1" ht="23.1" hidden="1" customHeight="1" x14ac:dyDescent="0.25">
      <c r="A25" s="23"/>
      <c r="B25" s="24"/>
      <c r="C25" s="25"/>
      <c r="D25" s="25"/>
      <c r="E25" s="75" t="str">
        <f t="shared" si="2"/>
        <v>Need data</v>
      </c>
      <c r="F25" s="79"/>
      <c r="G25" s="26"/>
      <c r="H25" s="26"/>
      <c r="I25" s="27" t="str">
        <f t="shared" si="3"/>
        <v>Need data</v>
      </c>
      <c r="J25" s="29"/>
      <c r="K25" s="31"/>
      <c r="L25" s="71" t="s">
        <v>17</v>
      </c>
      <c r="M25" s="71" t="s">
        <v>18</v>
      </c>
      <c r="N25" s="72" t="s">
        <v>20</v>
      </c>
      <c r="O25" s="92" t="str">
        <f t="shared" si="1"/>
        <v>Need data</v>
      </c>
    </row>
    <row r="26" spans="1:20" s="22" customFormat="1" ht="23.1" hidden="1" customHeight="1" x14ac:dyDescent="0.25">
      <c r="A26" s="23"/>
      <c r="B26" s="24"/>
      <c r="C26" s="25"/>
      <c r="D26" s="25"/>
      <c r="E26" s="75" t="str">
        <f t="shared" si="2"/>
        <v>Need data</v>
      </c>
      <c r="F26" s="79"/>
      <c r="G26" s="28"/>
      <c r="H26" s="28"/>
      <c r="I26" s="27" t="str">
        <f t="shared" si="3"/>
        <v>Need data</v>
      </c>
      <c r="J26" s="29"/>
      <c r="K26" s="30"/>
      <c r="L26" s="71" t="s">
        <v>17</v>
      </c>
      <c r="M26" s="71" t="s">
        <v>18</v>
      </c>
      <c r="N26" s="72" t="s">
        <v>20</v>
      </c>
      <c r="O26" s="92" t="str">
        <f t="shared" si="1"/>
        <v>Need data</v>
      </c>
    </row>
    <row r="27" spans="1:20" s="22" customFormat="1" ht="23.1" hidden="1" customHeight="1" x14ac:dyDescent="0.25">
      <c r="A27" s="23"/>
      <c r="B27" s="24"/>
      <c r="C27" s="25"/>
      <c r="D27" s="25"/>
      <c r="E27" s="75" t="str">
        <f t="shared" si="2"/>
        <v>Need data</v>
      </c>
      <c r="F27" s="79"/>
      <c r="G27" s="28"/>
      <c r="H27" s="28"/>
      <c r="I27" s="27" t="str">
        <f t="shared" si="3"/>
        <v>Need data</v>
      </c>
      <c r="J27" s="29"/>
      <c r="K27" s="30"/>
      <c r="L27" s="71" t="s">
        <v>17</v>
      </c>
      <c r="M27" s="71" t="s">
        <v>18</v>
      </c>
      <c r="N27" s="72" t="s">
        <v>20</v>
      </c>
      <c r="O27" s="92" t="str">
        <f t="shared" si="1"/>
        <v>Need data</v>
      </c>
    </row>
    <row r="28" spans="1:20" s="22" customFormat="1" ht="23.1" hidden="1" customHeight="1" x14ac:dyDescent="0.25">
      <c r="A28" s="23"/>
      <c r="B28" s="24"/>
      <c r="C28" s="25"/>
      <c r="D28" s="25"/>
      <c r="E28" s="75" t="str">
        <f t="shared" si="2"/>
        <v>Need data</v>
      </c>
      <c r="F28" s="79"/>
      <c r="G28" s="28"/>
      <c r="H28" s="28"/>
      <c r="I28" s="27" t="str">
        <f t="shared" si="3"/>
        <v>Need data</v>
      </c>
      <c r="J28" s="29"/>
      <c r="K28" s="30"/>
      <c r="L28" s="71" t="s">
        <v>17</v>
      </c>
      <c r="M28" s="71" t="s">
        <v>18</v>
      </c>
      <c r="N28" s="72" t="s">
        <v>20</v>
      </c>
      <c r="O28" s="92" t="str">
        <f t="shared" si="1"/>
        <v>Need data</v>
      </c>
    </row>
    <row r="29" spans="1:20" s="22" customFormat="1" ht="23.1" hidden="1" customHeight="1" x14ac:dyDescent="0.25">
      <c r="A29" s="32"/>
      <c r="B29" s="32"/>
      <c r="C29" s="33"/>
      <c r="D29" s="25"/>
      <c r="E29" s="75" t="str">
        <f t="shared" si="2"/>
        <v>Need data</v>
      </c>
      <c r="F29" s="79"/>
      <c r="G29" s="28"/>
      <c r="H29" s="28"/>
      <c r="I29" s="27" t="str">
        <f t="shared" si="3"/>
        <v>Need data</v>
      </c>
      <c r="J29" s="29"/>
      <c r="K29" s="31"/>
      <c r="L29" s="71" t="s">
        <v>17</v>
      </c>
      <c r="M29" s="71" t="s">
        <v>18</v>
      </c>
      <c r="N29" s="72" t="s">
        <v>20</v>
      </c>
      <c r="O29" s="92" t="str">
        <f t="shared" si="1"/>
        <v>Need data</v>
      </c>
    </row>
    <row r="30" spans="1:20" s="22" customFormat="1" ht="23.1" hidden="1" customHeight="1" x14ac:dyDescent="0.25">
      <c r="A30" s="42"/>
      <c r="B30" s="43"/>
      <c r="C30" s="44"/>
      <c r="D30" s="44"/>
      <c r="E30" s="75" t="str">
        <f t="shared" si="2"/>
        <v>Need data</v>
      </c>
      <c r="F30" s="79"/>
      <c r="G30" s="45"/>
      <c r="H30" s="45"/>
      <c r="I30" s="27" t="str">
        <f t="shared" si="3"/>
        <v>Need data</v>
      </c>
      <c r="J30" s="46"/>
      <c r="K30" s="47"/>
      <c r="L30" s="71" t="s">
        <v>17</v>
      </c>
      <c r="M30" s="71" t="s">
        <v>18</v>
      </c>
      <c r="N30" s="72" t="s">
        <v>20</v>
      </c>
      <c r="O30" s="92" t="str">
        <f t="shared" si="1"/>
        <v>Need data</v>
      </c>
    </row>
    <row r="31" spans="1:20" s="22" customFormat="1" ht="23.1" customHeight="1" x14ac:dyDescent="0.2">
      <c r="A31" s="58"/>
      <c r="B31" s="59"/>
      <c r="C31" s="59"/>
      <c r="D31" s="59"/>
      <c r="E31" s="60"/>
      <c r="F31" s="60"/>
      <c r="G31" s="61"/>
      <c r="H31" s="62"/>
      <c r="I31" s="94"/>
      <c r="J31" s="94"/>
      <c r="K31" s="94"/>
      <c r="O31" s="93"/>
    </row>
    <row r="32" spans="1:20" s="36" customFormat="1" ht="23.1" customHeight="1" x14ac:dyDescent="0.25">
      <c r="A32" s="200" t="s">
        <v>48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</row>
    <row r="33" spans="1:11" s="36" customFormat="1" ht="23.1" customHeight="1" x14ac:dyDescent="0.3">
      <c r="A33" s="183"/>
      <c r="B33" s="183"/>
      <c r="C33" s="183"/>
      <c r="D33" s="183"/>
      <c r="E33" s="183"/>
      <c r="F33" s="183"/>
      <c r="G33" s="183"/>
      <c r="H33" s="183"/>
      <c r="I33" s="183"/>
      <c r="J33" s="201"/>
      <c r="K33" s="202"/>
    </row>
    <row r="34" spans="1:11" s="36" customFormat="1" ht="23.1" customHeight="1" x14ac:dyDescent="0.3">
      <c r="A34"/>
      <c r="B34"/>
      <c r="C34"/>
      <c r="D34"/>
      <c r="E34"/>
      <c r="F34"/>
      <c r="G34"/>
      <c r="J34" s="196"/>
      <c r="K34" s="197"/>
    </row>
    <row r="35" spans="1:11" s="36" customFormat="1" ht="23.1" customHeight="1" x14ac:dyDescent="0.25">
      <c r="A35"/>
      <c r="B35"/>
      <c r="C35"/>
      <c r="D35"/>
      <c r="E35"/>
      <c r="F35"/>
      <c r="G35"/>
    </row>
    <row r="36" spans="1:11" s="36" customFormat="1" ht="23.1" customHeight="1" x14ac:dyDescent="0.25">
      <c r="A36"/>
      <c r="B36"/>
      <c r="C36"/>
      <c r="D36"/>
      <c r="E36"/>
      <c r="F36"/>
      <c r="G36"/>
    </row>
    <row r="37" spans="1:11" s="36" customFormat="1" ht="23.1" customHeight="1" x14ac:dyDescent="0.25">
      <c r="A37"/>
      <c r="B37"/>
      <c r="C37"/>
      <c r="D37"/>
      <c r="E37"/>
      <c r="F37"/>
      <c r="G37"/>
    </row>
    <row r="38" spans="1:11" s="36" customFormat="1" ht="23.1" customHeight="1" x14ac:dyDescent="0.25">
      <c r="A38"/>
      <c r="B38"/>
      <c r="C38"/>
      <c r="D38"/>
      <c r="E38"/>
      <c r="F38"/>
      <c r="G38"/>
    </row>
    <row r="39" spans="1:11" s="36" customFormat="1" ht="23.1" customHeight="1" x14ac:dyDescent="0.25">
      <c r="A39"/>
      <c r="B39"/>
      <c r="C39"/>
      <c r="D39"/>
      <c r="E39"/>
      <c r="F39"/>
      <c r="G39"/>
    </row>
    <row r="40" spans="1:11" s="36" customFormat="1" ht="23.1" customHeight="1" x14ac:dyDescent="0.25">
      <c r="A40"/>
      <c r="B40"/>
      <c r="C40"/>
      <c r="D40"/>
      <c r="E40"/>
      <c r="F40"/>
      <c r="G40"/>
    </row>
    <row r="41" spans="1:11" ht="15" x14ac:dyDescent="0.25">
      <c r="A41"/>
      <c r="B41"/>
      <c r="C41"/>
      <c r="D41"/>
      <c r="E41"/>
      <c r="F41"/>
      <c r="G41"/>
    </row>
    <row r="42" spans="1:11" ht="15" x14ac:dyDescent="0.25">
      <c r="A42"/>
      <c r="B42"/>
      <c r="C42"/>
      <c r="D42"/>
      <c r="E42"/>
      <c r="F42"/>
      <c r="G42"/>
    </row>
    <row r="43" spans="1:11" ht="15" x14ac:dyDescent="0.25">
      <c r="A43"/>
      <c r="B43"/>
      <c r="C43"/>
      <c r="D43"/>
      <c r="E43"/>
      <c r="F43"/>
      <c r="G43"/>
    </row>
    <row r="44" spans="1:11" ht="15" x14ac:dyDescent="0.25">
      <c r="A44"/>
      <c r="B44"/>
      <c r="C44"/>
      <c r="D44"/>
      <c r="E44"/>
      <c r="F44"/>
      <c r="G44"/>
    </row>
    <row r="45" spans="1:11" ht="15" x14ac:dyDescent="0.25">
      <c r="A45"/>
      <c r="B45"/>
      <c r="C45"/>
      <c r="D45"/>
      <c r="E45"/>
      <c r="F45"/>
      <c r="G45"/>
    </row>
    <row r="46" spans="1:11" ht="15" x14ac:dyDescent="0.25">
      <c r="A46"/>
      <c r="B46"/>
      <c r="C46"/>
      <c r="D46"/>
      <c r="E46"/>
      <c r="F46"/>
      <c r="G46"/>
    </row>
    <row r="47" spans="1:11" ht="15" x14ac:dyDescent="0.25">
      <c r="A47"/>
      <c r="B47"/>
      <c r="C47"/>
      <c r="D47"/>
      <c r="E47"/>
      <c r="F47"/>
      <c r="G47"/>
    </row>
    <row r="48" spans="1:11" ht="15" x14ac:dyDescent="0.25">
      <c r="A48"/>
      <c r="B48"/>
      <c r="C48"/>
      <c r="D48"/>
      <c r="E48"/>
      <c r="F48"/>
      <c r="G48"/>
    </row>
    <row r="49" spans="1:7" ht="15" x14ac:dyDescent="0.25">
      <c r="A49"/>
      <c r="B49"/>
      <c r="C49"/>
      <c r="D49"/>
      <c r="E49"/>
      <c r="F49"/>
      <c r="G49"/>
    </row>
    <row r="50" spans="1:7" ht="15" x14ac:dyDescent="0.25">
      <c r="A50"/>
      <c r="B50"/>
      <c r="C50"/>
      <c r="D50"/>
      <c r="E50"/>
      <c r="F50"/>
      <c r="G50"/>
    </row>
    <row r="51" spans="1:7" ht="15" x14ac:dyDescent="0.25">
      <c r="A51"/>
      <c r="B51"/>
      <c r="C51"/>
      <c r="D51"/>
      <c r="E51"/>
      <c r="F51"/>
      <c r="G51"/>
    </row>
    <row r="52" spans="1:7" ht="15" x14ac:dyDescent="0.25">
      <c r="A52"/>
      <c r="B52"/>
      <c r="C52"/>
      <c r="D52"/>
      <c r="E52"/>
      <c r="F52"/>
      <c r="G52"/>
    </row>
    <row r="53" spans="1:7" ht="15" x14ac:dyDescent="0.25">
      <c r="A53"/>
      <c r="B53"/>
      <c r="C53"/>
      <c r="D53"/>
      <c r="E53"/>
      <c r="F53"/>
      <c r="G53"/>
    </row>
    <row r="54" spans="1:7" ht="15" x14ac:dyDescent="0.25">
      <c r="A54"/>
      <c r="B54"/>
      <c r="C54"/>
      <c r="D54"/>
      <c r="E54"/>
      <c r="F54"/>
      <c r="G54"/>
    </row>
    <row r="55" spans="1:7" ht="15" x14ac:dyDescent="0.25">
      <c r="A55"/>
      <c r="B55"/>
      <c r="C55"/>
      <c r="D55"/>
      <c r="E55"/>
      <c r="F55"/>
      <c r="G55"/>
    </row>
    <row r="56" spans="1:7" ht="15" x14ac:dyDescent="0.25">
      <c r="A56"/>
      <c r="B56"/>
      <c r="C56"/>
      <c r="D56"/>
      <c r="E56"/>
      <c r="F56"/>
      <c r="G56"/>
    </row>
    <row r="57" spans="1:7" ht="15" x14ac:dyDescent="0.25">
      <c r="A57"/>
      <c r="B57"/>
      <c r="C57"/>
      <c r="D57"/>
      <c r="E57"/>
      <c r="F57"/>
      <c r="G57"/>
    </row>
  </sheetData>
  <sortState ref="A17:I21">
    <sortCondition ref="I17:I21"/>
  </sortState>
  <mergeCells count="6">
    <mergeCell ref="J34:K34"/>
    <mergeCell ref="A7:K7"/>
    <mergeCell ref="A9:K9"/>
    <mergeCell ref="A10:K10"/>
    <mergeCell ref="A32:K32"/>
    <mergeCell ref="J33:K33"/>
  </mergeCells>
  <pageMargins left="0.7" right="0.7" top="0.75" bottom="0.75" header="0.3" footer="0.3"/>
  <pageSetup scale="81" orientation="landscape" r:id="rId1"/>
  <ignoredErrors>
    <ignoredError sqref="J20:J2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GR1 Kalcitas 1</vt:lpstr>
      <vt:lpstr>GR Kalcitas 2</vt:lpstr>
      <vt:lpstr>GR Smalininkai 1</vt:lpstr>
      <vt:lpstr>GR Smalininkai 2</vt:lpstr>
      <vt:lpstr>GR Smalininkai 3</vt:lpstr>
      <vt:lpstr>GR Smalininkai 4</vt:lpstr>
      <vt:lpstr>GR Mara 1</vt:lpstr>
      <vt:lpstr>GR Mara 2</vt:lpstr>
      <vt:lpstr>GR Poligonas 1</vt:lpstr>
      <vt:lpstr>GR Poligonas 2</vt:lpstr>
      <vt:lpstr>GR Kalcitas 5</vt:lpstr>
      <vt:lpstr>GR Kalcitas 6</vt:lpstr>
      <vt:lpstr>SUVESTINE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2017-07-03T17:25:00Z</dcterms:modified>
</cp:coreProperties>
</file>